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showInkAnnotation="0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Info\Escritorio\Icetex Andrew S 2021\2021\e-Kogui II-2020\ekogui I-2021\"/>
    </mc:Choice>
  </mc:AlternateContent>
  <xr:revisionPtr revIDLastSave="0" documentId="13_ncr:1_{9E417692-C525-4103-8F8C-CB39FD2E1FBD}" xr6:coauthVersionLast="47" xr6:coauthVersionMax="47" xr10:uidLastSave="{00000000-0000-0000-0000-000000000000}"/>
  <bookViews>
    <workbookView xWindow="-120" yWindow="-120" windowWidth="29040" windowHeight="15840" activeTab="7" xr2:uid="{00000000-000D-0000-FFFF-FFFF00000000}"/>
  </bookViews>
  <sheets>
    <sheet name="Principal" sheetId="4" r:id="rId1"/>
    <sheet name="USUARIOS" sheetId="1" r:id="rId2"/>
    <sheet name="ABOGADOS" sheetId="7" r:id="rId3"/>
    <sheet name="JUDICIALES" sheetId="8" r:id="rId4"/>
    <sheet name="PREJUDICIALES" sheetId="9" r:id="rId5"/>
    <sheet name="ARBITRAMENTOS" sheetId="10" r:id="rId6"/>
    <sheet name="PAGOS" sheetId="11" r:id="rId7"/>
    <sheet name="Resumen general" sheetId="5" r:id="rId8"/>
    <sheet name="Base a pegar" sheetId="12" state="hidden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I3" i="12" l="1"/>
  <c r="BH3" i="12"/>
  <c r="BG3" i="12"/>
  <c r="BF3" i="12"/>
  <c r="BE3" i="12"/>
  <c r="BD3" i="12"/>
  <c r="BC3" i="12"/>
  <c r="BB3" i="12"/>
  <c r="C14" i="12"/>
  <c r="D14" i="12"/>
  <c r="E14" i="12"/>
  <c r="F14" i="12"/>
  <c r="C15" i="12"/>
  <c r="D15" i="12"/>
  <c r="E15" i="12"/>
  <c r="F15" i="12"/>
  <c r="C16" i="12"/>
  <c r="D16" i="12"/>
  <c r="E16" i="12"/>
  <c r="F16" i="12"/>
  <c r="C17" i="12"/>
  <c r="D17" i="12"/>
  <c r="E17" i="12"/>
  <c r="F17" i="12"/>
  <c r="C18" i="12"/>
  <c r="D18" i="12"/>
  <c r="E18" i="12"/>
  <c r="F18" i="12"/>
  <c r="D13" i="12"/>
  <c r="E13" i="12"/>
  <c r="F13" i="12"/>
  <c r="C13" i="12"/>
  <c r="B3" i="12"/>
  <c r="A3" i="12"/>
  <c r="A15" i="12" s="1"/>
  <c r="BP3" i="12"/>
  <c r="A14" i="12" l="1"/>
  <c r="A13" i="12"/>
  <c r="A18" i="12"/>
  <c r="A17" i="12"/>
  <c r="A16" i="12"/>
  <c r="C12" i="5"/>
  <c r="V3" i="7"/>
  <c r="G14" i="1" l="1"/>
  <c r="G15" i="12" s="1"/>
  <c r="G13" i="1"/>
  <c r="G14" i="12" s="1"/>
  <c r="G15" i="1"/>
  <c r="G16" i="12" s="1"/>
  <c r="G16" i="1"/>
  <c r="G17" i="12" s="1"/>
  <c r="G17" i="1"/>
  <c r="G18" i="12" s="1"/>
  <c r="G12" i="1"/>
  <c r="G13" i="12" s="1"/>
  <c r="BO3" i="12" l="1"/>
  <c r="BN3" i="12"/>
  <c r="BM3" i="12"/>
  <c r="BL3" i="12"/>
  <c r="BK3" i="12"/>
  <c r="BJ3" i="12"/>
  <c r="Q3" i="12" l="1"/>
  <c r="P3" i="12"/>
  <c r="O3" i="12"/>
  <c r="N3" i="12"/>
  <c r="M3" i="12"/>
  <c r="L3" i="12"/>
  <c r="K3" i="12"/>
  <c r="J3" i="12"/>
  <c r="I3" i="12"/>
  <c r="F17" i="5" l="1"/>
  <c r="F15" i="5"/>
  <c r="F10" i="5"/>
  <c r="C19" i="5"/>
  <c r="C17" i="5"/>
  <c r="C16" i="5"/>
  <c r="T16" i="10"/>
  <c r="T12" i="10"/>
  <c r="W3" i="8"/>
  <c r="C25" i="8" s="1"/>
  <c r="T17" i="10" l="1"/>
  <c r="F13" i="5" s="1"/>
  <c r="V2" i="9"/>
  <c r="V3" i="9" s="1"/>
  <c r="F9" i="9" s="1"/>
  <c r="F11" i="5" l="1"/>
  <c r="BA3" i="12"/>
  <c r="AZ3" i="12"/>
  <c r="AY3" i="12"/>
  <c r="AX3" i="12"/>
  <c r="AW3" i="12"/>
  <c r="AV3" i="12"/>
  <c r="AU3" i="12"/>
  <c r="AT3" i="12"/>
  <c r="AS3" i="12"/>
  <c r="AR3" i="12"/>
  <c r="AQ3" i="12"/>
  <c r="AP3" i="12"/>
  <c r="AO3" i="12"/>
  <c r="AN3" i="12"/>
  <c r="AM3" i="12"/>
  <c r="AL3" i="12"/>
  <c r="AK3" i="12"/>
  <c r="AJ3" i="12"/>
  <c r="AI3" i="12"/>
  <c r="AH3" i="12"/>
  <c r="AG3" i="12"/>
  <c r="AF3" i="12"/>
  <c r="AE3" i="12"/>
  <c r="AD3" i="12"/>
  <c r="AC3" i="12"/>
  <c r="AB3" i="12"/>
  <c r="AA3" i="12"/>
  <c r="Z3" i="12"/>
  <c r="Y3" i="12"/>
  <c r="X3" i="12"/>
  <c r="W3" i="12"/>
  <c r="V3" i="12"/>
  <c r="U3" i="12"/>
  <c r="T3" i="12"/>
  <c r="S3" i="12"/>
  <c r="H3" i="12"/>
  <c r="G3" i="12"/>
  <c r="F3" i="12"/>
  <c r="E3" i="12"/>
  <c r="D3" i="12"/>
  <c r="C3" i="12"/>
  <c r="F19" i="5"/>
  <c r="F18" i="5"/>
  <c r="F14" i="5"/>
  <c r="F9" i="5"/>
  <c r="F8" i="5"/>
  <c r="C14" i="5"/>
  <c r="C15" i="5"/>
  <c r="C18" i="5" s="1"/>
  <c r="J13" i="1"/>
  <c r="J14" i="1"/>
  <c r="J15" i="1"/>
  <c r="J16" i="1"/>
  <c r="J17" i="1"/>
  <c r="J12" i="1"/>
  <c r="I12" i="1"/>
  <c r="I13" i="1"/>
  <c r="I14" i="1"/>
  <c r="I15" i="1"/>
  <c r="I16" i="1"/>
  <c r="I17" i="1"/>
  <c r="H13" i="1"/>
  <c r="H14" i="1"/>
  <c r="H15" i="1"/>
  <c r="H16" i="1"/>
  <c r="H17" i="1"/>
  <c r="H12" i="1"/>
  <c r="C10" i="5" l="1"/>
  <c r="C9" i="5"/>
  <c r="C8" i="5"/>
  <c r="V3" i="11" l="1"/>
  <c r="V3" i="10"/>
  <c r="F7" i="7" l="1"/>
</calcChain>
</file>

<file path=xl/sharedStrings.xml><?xml version="1.0" encoding="utf-8"?>
<sst xmlns="http://schemas.openxmlformats.org/spreadsheetml/2006/main" count="264" uniqueCount="167">
  <si>
    <t>JEFE FINANCIERO</t>
  </si>
  <si>
    <t>JEFE JURÍDICO</t>
  </si>
  <si>
    <t>ENLACE DE PAGOS</t>
  </si>
  <si>
    <t>JEFE CONTROL INTERNO</t>
  </si>
  <si>
    <t>SECRETARIO TÉCNICO</t>
  </si>
  <si>
    <t>ADMINISTRADOR DE LA ENTIDAD</t>
  </si>
  <si>
    <t>FECHA CREACIÓN  EN EKOGUI</t>
  </si>
  <si>
    <t>NOMBRE</t>
  </si>
  <si>
    <t>Pagos</t>
  </si>
  <si>
    <t>Uso del sistema</t>
  </si>
  <si>
    <t>Plantilla de certificado de Control Interno</t>
  </si>
  <si>
    <t>Agencia Nacional de Defensa Jurídica del Estado</t>
  </si>
  <si>
    <t>Si</t>
  </si>
  <si>
    <t>No</t>
  </si>
  <si>
    <t>N/A</t>
  </si>
  <si>
    <t>ROL</t>
  </si>
  <si>
    <t>TIENE EL ROL</t>
  </si>
  <si>
    <t>FECHA ÚLTIMA CAPACITACIÓN</t>
  </si>
  <si>
    <t xml:space="preserve">CANTIDAD </t>
  </si>
  <si>
    <t>CANTIDAD DE ABOGADOS</t>
  </si>
  <si>
    <t>ABOGADOS CON PROCESOS ACTIVOS</t>
  </si>
  <si>
    <t>CANTIDAD DE ABOGADOS LITIGANDO</t>
  </si>
  <si>
    <t>ABOGADOS CREADOS EN EKOGUI ACTIVOS</t>
  </si>
  <si>
    <t>CANTIDAD</t>
  </si>
  <si>
    <t>ABOGADOS INACTIVOS</t>
  </si>
  <si>
    <t>Sin capacitación</t>
  </si>
  <si>
    <t>ABOGADOS CON CORREO ACTUALIZADO</t>
  </si>
  <si>
    <t>Cantidad de procesos de más de 33.000 SMMLV</t>
  </si>
  <si>
    <t>CANTIDAD DE PROCESOS ACTIVOS</t>
  </si>
  <si>
    <t>PROCESOS ACTIVOS REGISTRADOS EN EKOGUI</t>
  </si>
  <si>
    <t>PROCESOS SIN ABOGADO ASIGNADO</t>
  </si>
  <si>
    <t>PROCESOS</t>
  </si>
  <si>
    <t>PROCESOS ACTIVOS</t>
  </si>
  <si>
    <t>ACTUALIZACIÓN</t>
  </si>
  <si>
    <t>CALIFICACIÓN DE RIESGO</t>
  </si>
  <si>
    <t>PROCESOS ACTIVOS EN CALIDAD DEMANDADO</t>
  </si>
  <si>
    <t>PROCESOS SIN CALIFICACIÓN</t>
  </si>
  <si>
    <t>PROCESO ENTIDAD TERMINADOS</t>
  </si>
  <si>
    <t>ENTIDAD</t>
  </si>
  <si>
    <t>INFORMACIÓN USUARIOS</t>
  </si>
  <si>
    <t>Usuarios activos</t>
  </si>
  <si>
    <t>Nivel de capacitación</t>
  </si>
  <si>
    <t>Completitud de roles</t>
  </si>
  <si>
    <t>Procesos activos</t>
  </si>
  <si>
    <t>Procesos por abogado</t>
  </si>
  <si>
    <t>Porcentaje de registro</t>
  </si>
  <si>
    <t>Procesos arbitrales</t>
  </si>
  <si>
    <t>Procesos prejudiciales</t>
  </si>
  <si>
    <t>Actualización prejudiciales</t>
  </si>
  <si>
    <t>Pagos relacionados</t>
  </si>
  <si>
    <t>Uso del módulo pagos</t>
  </si>
  <si>
    <t>Actualización más de 33.000 SMMLV</t>
  </si>
  <si>
    <t>REGISTRO EN 2020</t>
  </si>
  <si>
    <t>REGISTRO EN 2019</t>
  </si>
  <si>
    <t>REGISTRO EN 2018 Y ANTERIORES</t>
  </si>
  <si>
    <t>TOTAL PREJUDICIALES ACTIVOS</t>
  </si>
  <si>
    <t>Prejudiciales</t>
  </si>
  <si>
    <t>TOTAL PREJUDICIALES ACTIVOS EN EKOGUI</t>
  </si>
  <si>
    <t>TOTAL PROCESOS TERMINADOS</t>
  </si>
  <si>
    <t>CANTIDAD PREJUDICIALES</t>
  </si>
  <si>
    <t>Procesos que efectivamente se encuentran activos</t>
  </si>
  <si>
    <t>Proceso que se encuentran terminados</t>
  </si>
  <si>
    <t>TERMINADOS EN EKOGUI</t>
  </si>
  <si>
    <t>PROCESOS TERMINADOS EN 2020</t>
  </si>
  <si>
    <t>PROCESOS ACTIVOS CON ESTADO TERMINADO*</t>
  </si>
  <si>
    <t xml:space="preserve">Procesos de más de 33.000 SMMLV con la pieza demanda </t>
  </si>
  <si>
    <t>Procesos de más de 33.000 SMMLV registrados en eKOGUI</t>
  </si>
  <si>
    <t>PROCESOS CON CALIFICACIÓN  EN 2020</t>
  </si>
  <si>
    <t>PROCESOS CON CALIFICACIÓN ANTERIOR A 2020</t>
  </si>
  <si>
    <t>PROBABILIDAD DE PERDER EL CASO ALTA</t>
  </si>
  <si>
    <t>PROBABILIDAD DE PERDER EL CASO MEDIA</t>
  </si>
  <si>
    <t>PROBABILIDAD DE PERDER EL CASO BAJA</t>
  </si>
  <si>
    <t>PROBABILIDAD DE PERDER EL CASO REMOTA</t>
  </si>
  <si>
    <t>CON PROVISIÓN IGUAL A CERO</t>
  </si>
  <si>
    <t>Procesos Judiciales</t>
  </si>
  <si>
    <t>TERMINADOS ÚLTIMA ACTUACIÓN EN 2020</t>
  </si>
  <si>
    <t>ARBITRAMENTOS</t>
  </si>
  <si>
    <t>ARBITRAMENTOS ACTIVOS</t>
  </si>
  <si>
    <t>ARBITRAMENTOS REGISTRADOS EN EKOGUI</t>
  </si>
  <si>
    <t>PAGOS</t>
  </si>
  <si>
    <t>Gestiona pagos en SIIF de MinHacienda</t>
  </si>
  <si>
    <t>Pagos enlazados</t>
  </si>
  <si>
    <t>Provisión incorrecta</t>
  </si>
  <si>
    <t>JUDICIALES</t>
  </si>
  <si>
    <t>PREJUDICIALES</t>
  </si>
  <si>
    <t>Plantilla de certificado de Control Interno eKOGUI</t>
  </si>
  <si>
    <t>REGISTRO EN 2019 Y ANTERIORES</t>
  </si>
  <si>
    <t>ACTUALIZADO</t>
  </si>
  <si>
    <t>Entre 21-03-2019 y 31-12-2019</t>
  </si>
  <si>
    <t>PROCESOS SIN ABOGADO ASIGNADO(1)</t>
  </si>
  <si>
    <t>(2) Con fecha de actuación en 2020</t>
  </si>
  <si>
    <t>PROCESOS ACTIVOS CON ESTADO TERMINADO(3)</t>
  </si>
  <si>
    <t>Procesos de más de 33.000 SMMLV con la pieza demanda(5)</t>
  </si>
  <si>
    <t>(5) Puede ser remitida a la ANDJE o cargada en el sistema</t>
  </si>
  <si>
    <t>PROCESOS ANALIZADOS</t>
  </si>
  <si>
    <t>PROCESOS TERMINADOS CON EJECUTORIA</t>
  </si>
  <si>
    <t>PROCESOS DESFAVORABLES</t>
  </si>
  <si>
    <t>PROCESOS QUE GENERAN EROGACIÓN ECONÓMICA</t>
  </si>
  <si>
    <t>PROCESOS CON VALOR CONDENA MAYOR A CERO</t>
  </si>
  <si>
    <t>ARBITRAMENTOS TERMINADOS EN EKOGUI</t>
  </si>
  <si>
    <r>
      <t xml:space="preserve">Por favor seleccione la información que desea registrar, en cualquier momento puede visualizar los resultados de la información que haya registrado seleccionando la opción de </t>
    </r>
    <r>
      <rPr>
        <b/>
        <sz val="11"/>
        <color theme="1"/>
        <rFont val="Calibri"/>
        <family val="2"/>
        <scheme val="minor"/>
      </rPr>
      <t>Ver resultado</t>
    </r>
    <r>
      <rPr>
        <sz val="11"/>
        <color theme="1"/>
        <rFont val="Calibri"/>
        <family val="2"/>
        <scheme val="minor"/>
      </rPr>
      <t>.</t>
    </r>
  </si>
  <si>
    <t>OBSERVACIONES</t>
  </si>
  <si>
    <t>CONDENAS</t>
  </si>
  <si>
    <t>Observaciones</t>
  </si>
  <si>
    <t>Tiene información estudios</t>
  </si>
  <si>
    <t>Tienen información experiencia</t>
  </si>
  <si>
    <t>Tienen Información laboral</t>
  </si>
  <si>
    <t>INFORMACIÓN (1)</t>
  </si>
  <si>
    <t>Observaciones:</t>
  </si>
  <si>
    <t>Capacitaciones anteriores al 21-03-2019</t>
  </si>
  <si>
    <t>RETIRADOS EN LA ENTIDAD PRIMER SEMESTRE 2020</t>
  </si>
  <si>
    <t>INACTIVADOS EN EKOGUI PRIMER SEMESTRE 2020</t>
  </si>
  <si>
    <t>(1) Se visualiza en el detalle del abogado a la fecha de revisión</t>
  </si>
  <si>
    <t>Solamente se revisa que tenga registrada alguna información registrada</t>
  </si>
  <si>
    <t>PROVISIÓN CONTABLE (6)</t>
  </si>
  <si>
    <t>MAYORES A 33.000 SMMLV(4) ACTIVOS</t>
  </si>
  <si>
    <t>ÚLTIMA CAPACITACIÓN ABOGADOS ACTIVOS</t>
  </si>
  <si>
    <t>No Aplica</t>
  </si>
  <si>
    <t>USUARIOS ACTIVOS</t>
  </si>
  <si>
    <t>Indique la fecha en la que genera el reporte</t>
  </si>
  <si>
    <t>Posteriores al 01-01-2020</t>
  </si>
  <si>
    <t>Fecha de diligenciamiento de plantilla</t>
  </si>
  <si>
    <t>PREJUDICIALES TERMINADOS SEGUNDO SEMESTRE 2020</t>
  </si>
  <si>
    <t>Obs1</t>
  </si>
  <si>
    <t>Obs2</t>
  </si>
  <si>
    <t>Obs3</t>
  </si>
  <si>
    <t>Obs4</t>
  </si>
  <si>
    <t>Obs5</t>
  </si>
  <si>
    <t>Obs6</t>
  </si>
  <si>
    <t>Escriba la fecha de generación del reporte</t>
  </si>
  <si>
    <t>Obs7</t>
  </si>
  <si>
    <t>Fecha reporte Usuarios</t>
  </si>
  <si>
    <t>Fecha reporte Abogados</t>
  </si>
  <si>
    <t>Fecha reporte Judiciales</t>
  </si>
  <si>
    <t>NOMBRE JEFE CONTROL INTERNO</t>
  </si>
  <si>
    <t>Abogados al 30 de junio de 2021</t>
  </si>
  <si>
    <t>ABOGADOS ACTIVOS AL 30-06-2021</t>
  </si>
  <si>
    <t>INACTIVADOS EN EKOGUI PRIMER SEMESTRE 2021</t>
  </si>
  <si>
    <t>RETIRADOS EN LA ENTIDAD PRIMER SEMESTRE 2021</t>
  </si>
  <si>
    <t>PROCESOS TERMINADOS PRIMER SEMESTRE 2021</t>
  </si>
  <si>
    <t>PROCESOS ACTIVOS AL 30 DE JUNIO DE 2021</t>
  </si>
  <si>
    <t>PROCESO TERMINADOS AL 30 DE JUNIO 2021</t>
  </si>
  <si>
    <r>
      <t>(3)En el reporte de activos al 30 de junio verifique la columna</t>
    </r>
    <r>
      <rPr>
        <b/>
        <i/>
        <sz val="9"/>
        <color theme="1"/>
        <rFont val="Calibri"/>
        <family val="2"/>
        <scheme val="minor"/>
      </rPr>
      <t xml:space="preserve"> Estado General del proceso</t>
    </r>
  </si>
  <si>
    <t>PROCESOS ACTIVOS EN CALIDAD DEMANDADO AL 30-06-2021</t>
  </si>
  <si>
    <t>PROCESOS CON CALIFICACIÓN PRIMER SEMESTRE 2021</t>
  </si>
  <si>
    <t>PROCESOS CON CALIFICACIÓN ANTERIOR A 31-12-2020</t>
  </si>
  <si>
    <t>(6) Solo se consideran los procesos activos - calidad demandado al 30 de junio de 2021 que tengan calificación de riesgo</t>
  </si>
  <si>
    <t>PREJUDICIALES ACTIVOS AL 30-06-2021</t>
  </si>
  <si>
    <t>REGISTRO POSTERIOR AL 01/01/2021</t>
  </si>
  <si>
    <t>REGISTRO ENTRE 1 DE ENERO Y 31 DE DICIEMBRE 2020</t>
  </si>
  <si>
    <t>TERMINADOS ÚLTIMA ACTUACIÓN I SEM. 2021</t>
  </si>
  <si>
    <t>TOTAL PREJUDICIALES TERMINADOS I SEM. 2021</t>
  </si>
  <si>
    <t>ARBITRAMENTOS ACTIVOS AL 30-06-2021</t>
  </si>
  <si>
    <t>TOTAL ARBITRAMENTOS TERMINADOS  AL 30-06-2021</t>
  </si>
  <si>
    <t>Pagos enlazados al 30-06-2021</t>
  </si>
  <si>
    <t>(4)Equivalente a un valor indexado de $29.981 millones</t>
  </si>
  <si>
    <t>(1) Con fecha de registro anterior al 15-06-2021</t>
  </si>
  <si>
    <t>DORIS POVEDA BELTRAN</t>
  </si>
  <si>
    <t>ANA LUCY CASTRO CASTRO</t>
  </si>
  <si>
    <t>CARLOS JAVIER RODRÍGUEZ ORDOÑEZ</t>
  </si>
  <si>
    <t>RICARDO CORTÉS PARDO</t>
  </si>
  <si>
    <t>La plantilla no permite actualizar la casilla de fecha de última capacitación, por lo cual remito la información en este espacio:  Jefe Jurídico: 17/03/2021; Jefe Financiero : 09/03/2021; Jefe de Control Interno: 13/07/2021; Secretario técnico: 19/03/2021; administrador de la entidad: 29/04/2021.</t>
  </si>
  <si>
    <t xml:space="preserve">La información suministrada a la Oficina de Control Interno por la Oficina Asesora Jurídica para efectos de la presente certificación fue extraída del sistema e-Kogui. </t>
  </si>
  <si>
    <t>PROCESOS TERMINADOS DURANTE PRIMER SEMESTRE 2021</t>
  </si>
  <si>
    <t>TERMINADOS EN EKOGUI DURANTE PRIMER SEMESTRE 2021 (2)</t>
  </si>
  <si>
    <t xml:space="preserve">De acuerdo con lo reportado por la Oficina Asesora Jurídica, la información suminstrada para la presnete certificación fue extraída en su totalidad del sistema e-Kogui. </t>
  </si>
  <si>
    <t xml:space="preserve">De acuerdo con lo reportado por la Oficina Asesora Jurídica, la información suministrada para la presnete certificación fue extraída en su totalidad del sistema e-Kogui.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</si>
</sst>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8"/>
      <color theme="3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3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/>
    <xf numFmtId="0" fontId="0" fillId="2" borderId="2" xfId="0" applyFill="1" applyBorder="1" applyAlignment="1"/>
    <xf numFmtId="0" fontId="0" fillId="2" borderId="3" xfId="0" applyFill="1" applyBorder="1" applyAlignment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2" fillId="3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9" xfId="0" applyFont="1" applyFill="1" applyBorder="1"/>
    <xf numFmtId="0" fontId="2" fillId="3" borderId="11" xfId="0" applyFont="1" applyFill="1" applyBorder="1" applyAlignment="1">
      <alignment horizontal="center"/>
    </xf>
    <xf numFmtId="0" fontId="7" fillId="2" borderId="0" xfId="0" applyFont="1" applyFill="1" applyBorder="1" applyAlignment="1"/>
    <xf numFmtId="0" fontId="0" fillId="2" borderId="0" xfId="0" applyFill="1" applyBorder="1" applyAlignment="1"/>
    <xf numFmtId="0" fontId="5" fillId="3" borderId="0" xfId="0" applyFont="1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0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Border="1" applyAlignment="1"/>
    <xf numFmtId="0" fontId="0" fillId="2" borderId="9" xfId="0" applyFill="1" applyBorder="1" applyAlignment="1">
      <alignment vertical="center" wrapText="1"/>
    </xf>
    <xf numFmtId="0" fontId="2" fillId="3" borderId="19" xfId="0" applyFont="1" applyFill="1" applyBorder="1"/>
    <xf numFmtId="0" fontId="10" fillId="2" borderId="0" xfId="0" applyFont="1" applyFill="1"/>
    <xf numFmtId="0" fontId="2" fillId="3" borderId="9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0" fontId="5" fillId="2" borderId="0" xfId="0" applyFont="1" applyFill="1"/>
    <xf numFmtId="0" fontId="0" fillId="0" borderId="9" xfId="0" applyBorder="1"/>
    <xf numFmtId="0" fontId="3" fillId="0" borderId="0" xfId="0" applyFont="1"/>
    <xf numFmtId="9" fontId="0" fillId="0" borderId="9" xfId="1" applyFont="1" applyBorder="1"/>
    <xf numFmtId="0" fontId="0" fillId="0" borderId="0" xfId="0" applyBorder="1" applyAlignment="1"/>
    <xf numFmtId="0" fontId="6" fillId="0" borderId="0" xfId="0" applyFont="1" applyBorder="1" applyAlignment="1"/>
    <xf numFmtId="0" fontId="6" fillId="0" borderId="5" xfId="0" applyFont="1" applyBorder="1" applyAlignment="1"/>
    <xf numFmtId="14" fontId="0" fillId="2" borderId="0" xfId="0" applyNumberFormat="1" applyFill="1"/>
    <xf numFmtId="0" fontId="0" fillId="0" borderId="9" xfId="0" applyFill="1" applyBorder="1"/>
    <xf numFmtId="0" fontId="2" fillId="3" borderId="9" xfId="0" applyFont="1" applyFill="1" applyBorder="1" applyAlignment="1">
      <alignment horizontal="center" vertical="center"/>
    </xf>
    <xf numFmtId="0" fontId="0" fillId="0" borderId="16" xfId="0" applyBorder="1"/>
    <xf numFmtId="0" fontId="10" fillId="0" borderId="15" xfId="0" applyFont="1" applyBorder="1"/>
    <xf numFmtId="0" fontId="10" fillId="2" borderId="17" xfId="0" applyFont="1" applyFill="1" applyBorder="1"/>
    <xf numFmtId="0" fontId="0" fillId="2" borderId="18" xfId="0" applyFill="1" applyBorder="1"/>
    <xf numFmtId="0" fontId="0" fillId="2" borderId="11" xfId="0" applyFill="1" applyBorder="1" applyProtection="1">
      <protection hidden="1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4" fillId="2" borderId="0" xfId="0" applyFont="1" applyFill="1" applyBorder="1"/>
    <xf numFmtId="0" fontId="4" fillId="0" borderId="0" xfId="0" applyFont="1"/>
    <xf numFmtId="0" fontId="4" fillId="2" borderId="0" xfId="0" applyFont="1" applyFill="1"/>
    <xf numFmtId="0" fontId="0" fillId="2" borderId="9" xfId="0" applyFill="1" applyBorder="1" applyAlignment="1">
      <alignment vertical="center"/>
    </xf>
    <xf numFmtId="0" fontId="0" fillId="2" borderId="9" xfId="0" applyFill="1" applyBorder="1" applyAlignment="1" applyProtection="1">
      <alignment vertical="center"/>
      <protection locked="0"/>
    </xf>
    <xf numFmtId="0" fontId="0" fillId="2" borderId="0" xfId="0" applyFill="1" applyBorder="1" applyAlignment="1">
      <alignment wrapText="1"/>
    </xf>
    <xf numFmtId="0" fontId="0" fillId="0" borderId="9" xfId="0" applyBorder="1" applyAlignment="1">
      <alignment horizontal="center"/>
    </xf>
    <xf numFmtId="0" fontId="0" fillId="2" borderId="22" xfId="0" applyFill="1" applyBorder="1" applyAlignment="1">
      <alignment horizontal="center" vertical="center"/>
    </xf>
    <xf numFmtId="0" fontId="0" fillId="2" borderId="28" xfId="0" applyFill="1" applyBorder="1"/>
    <xf numFmtId="0" fontId="0" fillId="2" borderId="28" xfId="0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0" fillId="2" borderId="14" xfId="0" applyFill="1" applyBorder="1" applyAlignment="1">
      <alignment wrapText="1"/>
    </xf>
    <xf numFmtId="0" fontId="0" fillId="2" borderId="17" xfId="0" applyFill="1" applyBorder="1" applyAlignment="1">
      <alignment wrapText="1"/>
    </xf>
    <xf numFmtId="0" fontId="0" fillId="2" borderId="18" xfId="0" applyFill="1" applyBorder="1" applyAlignment="1">
      <alignment wrapText="1"/>
    </xf>
    <xf numFmtId="0" fontId="10" fillId="2" borderId="21" xfId="0" applyFont="1" applyFill="1" applyBorder="1" applyAlignment="1">
      <alignment wrapText="1"/>
    </xf>
    <xf numFmtId="14" fontId="0" fillId="2" borderId="27" xfId="0" applyNumberFormat="1" applyFill="1" applyBorder="1" applyProtection="1">
      <protection locked="0"/>
    </xf>
    <xf numFmtId="14" fontId="5" fillId="2" borderId="5" xfId="0" applyNumberFormat="1" applyFont="1" applyFill="1" applyBorder="1"/>
    <xf numFmtId="14" fontId="0" fillId="0" borderId="0" xfId="0" applyNumberFormat="1"/>
    <xf numFmtId="0" fontId="0" fillId="2" borderId="13" xfId="0" applyFill="1" applyBorder="1" applyAlignment="1" applyProtection="1">
      <alignment wrapText="1"/>
      <protection hidden="1"/>
    </xf>
    <xf numFmtId="0" fontId="12" fillId="0" borderId="4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0" fillId="2" borderId="24" xfId="0" applyFill="1" applyBorder="1" applyAlignment="1" applyProtection="1">
      <alignment horizontal="left" vertical="top" wrapText="1"/>
      <protection locked="0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8" fillId="2" borderId="13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alignment horizontal="left" vertical="top" wrapText="1"/>
      <protection locked="0"/>
    </xf>
    <xf numFmtId="0" fontId="0" fillId="2" borderId="3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0" xfId="0" applyFill="1" applyBorder="1" applyAlignment="1" applyProtection="1">
      <alignment horizontal="left" vertical="top" wrapText="1"/>
      <protection locked="0"/>
    </xf>
    <xf numFmtId="0" fontId="0" fillId="2" borderId="5" xfId="0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7" xfId="0" applyFill="1" applyBorder="1" applyAlignment="1" applyProtection="1">
      <alignment horizontal="left" vertical="top" wrapText="1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9" fillId="2" borderId="0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left" wrapText="1"/>
    </xf>
    <xf numFmtId="0" fontId="0" fillId="0" borderId="0" xfId="0" applyBorder="1" applyAlignment="1">
      <alignment horizontal="center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alignment horizontal="left" vertical="top" wrapText="1"/>
      <protection locked="0"/>
    </xf>
    <xf numFmtId="0" fontId="4" fillId="2" borderId="3" xfId="0" applyFont="1" applyFill="1" applyBorder="1" applyAlignment="1" applyProtection="1">
      <alignment horizontal="left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Border="1" applyAlignment="1" applyProtection="1">
      <alignment horizontal="left" vertical="top" wrapText="1"/>
      <protection locked="0"/>
    </xf>
    <xf numFmtId="0" fontId="4" fillId="2" borderId="5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0" fontId="4" fillId="2" borderId="7" xfId="0" applyFont="1" applyFill="1" applyBorder="1" applyAlignment="1" applyProtection="1">
      <alignment horizontal="left" vertical="top" wrapText="1"/>
      <protection locked="0"/>
    </xf>
    <xf numFmtId="0" fontId="4" fillId="2" borderId="8" xfId="0" applyFont="1" applyFill="1" applyBorder="1" applyAlignment="1" applyProtection="1">
      <alignment horizontal="left" vertical="top" wrapText="1"/>
      <protection locked="0"/>
    </xf>
    <xf numFmtId="0" fontId="0" fillId="0" borderId="20" xfId="0" applyBorder="1" applyAlignment="1" applyProtection="1">
      <alignment horizontal="center"/>
      <protection locked="0"/>
    </xf>
    <xf numFmtId="0" fontId="6" fillId="0" borderId="0" xfId="0" applyFont="1" applyBorder="1" applyAlignment="1">
      <alignment horizontal="center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7" Type="http://schemas.openxmlformats.org/officeDocument/2006/relationships/hyperlink" Target="#'Resumen general'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ABOGADOS!A1"/><Relationship Id="rId4" Type="http://schemas.openxmlformats.org/officeDocument/2006/relationships/hyperlink" Target="#USUARIOS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ABOGADOS!A1"/><Relationship Id="rId4" Type="http://schemas.openxmlformats.org/officeDocument/2006/relationships/hyperlink" Target="#Principal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ABOGADO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ABOGADO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BOGAD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ABOGAD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Principal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57149</xdr:colOff>
      <xdr:row>11</xdr:row>
      <xdr:rowOff>152399</xdr:rowOff>
    </xdr:from>
    <xdr:to>
      <xdr:col>9</xdr:col>
      <xdr:colOff>333149</xdr:colOff>
      <xdr:row>14</xdr:row>
      <xdr:rowOff>12899</xdr:rowOff>
    </xdr:to>
    <xdr:sp macro="" textlink="">
      <xdr:nvSpPr>
        <xdr:cNvPr id="3" name="Rectángulo: esquina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6372F7-FB45-41D9-9DAD-AD321D2DD2BC}"/>
            </a:ext>
          </a:extLst>
        </xdr:cNvPr>
        <xdr:cNvSpPr/>
      </xdr:nvSpPr>
      <xdr:spPr>
        <a:xfrm>
          <a:off x="5391149" y="2352674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1</xdr:col>
      <xdr:colOff>609599</xdr:colOff>
      <xdr:row>12</xdr:row>
      <xdr:rowOff>9524</xdr:rowOff>
    </xdr:from>
    <xdr:to>
      <xdr:col>4</xdr:col>
      <xdr:colOff>123599</xdr:colOff>
      <xdr:row>14</xdr:row>
      <xdr:rowOff>60524</xdr:rowOff>
    </xdr:to>
    <xdr:sp macro="" textlink="">
      <xdr:nvSpPr>
        <xdr:cNvPr id="4" name="Rectángulo: esquina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357569-C71E-4747-A766-4B3852BF2112}"/>
            </a:ext>
          </a:extLst>
        </xdr:cNvPr>
        <xdr:cNvSpPr/>
      </xdr:nvSpPr>
      <xdr:spPr>
        <a:xfrm>
          <a:off x="1371599" y="2400299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7</xdr:col>
      <xdr:colOff>57149</xdr:colOff>
      <xdr:row>8</xdr:row>
      <xdr:rowOff>161924</xdr:rowOff>
    </xdr:from>
    <xdr:to>
      <xdr:col>9</xdr:col>
      <xdr:colOff>333149</xdr:colOff>
      <xdr:row>11</xdr:row>
      <xdr:rowOff>22424</xdr:rowOff>
    </xdr:to>
    <xdr:sp macro="" textlink="">
      <xdr:nvSpPr>
        <xdr:cNvPr id="5" name="Rectángulo: esquina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C7F8B5F-B37F-4E2E-AED1-07C4D620A95B}"/>
            </a:ext>
          </a:extLst>
        </xdr:cNvPr>
        <xdr:cNvSpPr/>
      </xdr:nvSpPr>
      <xdr:spPr>
        <a:xfrm>
          <a:off x="5391149" y="1790699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Procesos</a:t>
          </a:r>
          <a:r>
            <a:rPr lang="es-CO" sz="1400" baseline="0">
              <a:solidFill>
                <a:schemeClr val="tx1"/>
              </a:solidFill>
            </a:rPr>
            <a:t> 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647699</xdr:colOff>
      <xdr:row>8</xdr:row>
      <xdr:rowOff>161924</xdr:rowOff>
    </xdr:from>
    <xdr:to>
      <xdr:col>4</xdr:col>
      <xdr:colOff>161699</xdr:colOff>
      <xdr:row>11</xdr:row>
      <xdr:rowOff>22424</xdr:rowOff>
    </xdr:to>
    <xdr:sp macro="" textlink="">
      <xdr:nvSpPr>
        <xdr:cNvPr id="6" name="Rectángulo: esquina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B68510-7856-4F2D-832E-509E3EDFB416}"/>
            </a:ext>
          </a:extLst>
        </xdr:cNvPr>
        <xdr:cNvSpPr/>
      </xdr:nvSpPr>
      <xdr:spPr>
        <a:xfrm>
          <a:off x="1409699" y="1790699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4</xdr:col>
      <xdr:colOff>352424</xdr:colOff>
      <xdr:row>8</xdr:row>
      <xdr:rowOff>171449</xdr:rowOff>
    </xdr:from>
    <xdr:to>
      <xdr:col>6</xdr:col>
      <xdr:colOff>628424</xdr:colOff>
      <xdr:row>11</xdr:row>
      <xdr:rowOff>31949</xdr:rowOff>
    </xdr:to>
    <xdr:sp macro="" textlink="">
      <xdr:nvSpPr>
        <xdr:cNvPr id="7" name="Rectángulo: esquinas redondeada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A87C818-C2AA-497F-8873-0E388CF3AE51}"/>
            </a:ext>
          </a:extLst>
        </xdr:cNvPr>
        <xdr:cNvSpPr/>
      </xdr:nvSpPr>
      <xdr:spPr>
        <a:xfrm>
          <a:off x="3400424" y="1800224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4</xdr:col>
      <xdr:colOff>333374</xdr:colOff>
      <xdr:row>11</xdr:row>
      <xdr:rowOff>171449</xdr:rowOff>
    </xdr:from>
    <xdr:to>
      <xdr:col>6</xdr:col>
      <xdr:colOff>609374</xdr:colOff>
      <xdr:row>14</xdr:row>
      <xdr:rowOff>31949</xdr:rowOff>
    </xdr:to>
    <xdr:sp macro="" textlink="">
      <xdr:nvSpPr>
        <xdr:cNvPr id="9" name="Rectángulo: esquinas redondeada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4429412-385D-49D3-84EB-BC4DF5A45465}"/>
            </a:ext>
          </a:extLst>
        </xdr:cNvPr>
        <xdr:cNvSpPr/>
      </xdr:nvSpPr>
      <xdr:spPr>
        <a:xfrm>
          <a:off x="3381374" y="2371724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  <xdr:twoCellAnchor>
    <xdr:from>
      <xdr:col>11</xdr:col>
      <xdr:colOff>19049</xdr:colOff>
      <xdr:row>10</xdr:row>
      <xdr:rowOff>9524</xdr:rowOff>
    </xdr:from>
    <xdr:to>
      <xdr:col>13</xdr:col>
      <xdr:colOff>295049</xdr:colOff>
      <xdr:row>12</xdr:row>
      <xdr:rowOff>60524</xdr:rowOff>
    </xdr:to>
    <xdr:sp macro="" textlink="">
      <xdr:nvSpPr>
        <xdr:cNvPr id="10" name="Rectángulo: esquinas redondeadas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8819747-9B47-4905-B7B6-1CC75364363A}"/>
            </a:ext>
          </a:extLst>
        </xdr:cNvPr>
        <xdr:cNvSpPr/>
      </xdr:nvSpPr>
      <xdr:spPr>
        <a:xfrm>
          <a:off x="8401049" y="2019299"/>
          <a:ext cx="1800000" cy="4320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/>
            <a:t>Ver resultado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1</xdr:row>
      <xdr:rowOff>85725</xdr:rowOff>
    </xdr:from>
    <xdr:to>
      <xdr:col>4</xdr:col>
      <xdr:colOff>1535250</xdr:colOff>
      <xdr:row>3</xdr:row>
      <xdr:rowOff>50325</xdr:rowOff>
    </xdr:to>
    <xdr:sp macro="" textlink="">
      <xdr:nvSpPr>
        <xdr:cNvPr id="8" name="Rectángulo: esquinas redondeadas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4AF220-CE73-4F1F-AAAF-03B93BBF3C8A}"/>
            </a:ext>
          </a:extLst>
        </xdr:cNvPr>
        <xdr:cNvSpPr/>
      </xdr:nvSpPr>
      <xdr:spPr>
        <a:xfrm>
          <a:off x="5581650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1695450</xdr:colOff>
      <xdr:row>1</xdr:row>
      <xdr:rowOff>85725</xdr:rowOff>
    </xdr:from>
    <xdr:to>
      <xdr:col>4</xdr:col>
      <xdr:colOff>3135450</xdr:colOff>
      <xdr:row>3</xdr:row>
      <xdr:rowOff>50325</xdr:rowOff>
    </xdr:to>
    <xdr:sp macro="" textlink="">
      <xdr:nvSpPr>
        <xdr:cNvPr id="9" name="Rectángulo: esquinas redondeadas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57F36E-CDBC-4D62-9F51-AE2ADA5D60BC}"/>
            </a:ext>
          </a:extLst>
        </xdr:cNvPr>
        <xdr:cNvSpPr/>
      </xdr:nvSpPr>
      <xdr:spPr>
        <a:xfrm>
          <a:off x="7181850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1</xdr:col>
      <xdr:colOff>1609725</xdr:colOff>
      <xdr:row>1</xdr:row>
      <xdr:rowOff>85725</xdr:rowOff>
    </xdr:from>
    <xdr:to>
      <xdr:col>3</xdr:col>
      <xdr:colOff>154125</xdr:colOff>
      <xdr:row>3</xdr:row>
      <xdr:rowOff>50325</xdr:rowOff>
    </xdr:to>
    <xdr:sp macro="" textlink="">
      <xdr:nvSpPr>
        <xdr:cNvPr id="10" name="Rectángulo: esquinas redondeada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6637D4-7F2F-4052-9527-4AC105CEF1EE}"/>
            </a:ext>
          </a:extLst>
        </xdr:cNvPr>
        <xdr:cNvSpPr/>
      </xdr:nvSpPr>
      <xdr:spPr>
        <a:xfrm>
          <a:off x="2371725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257175</xdr:colOff>
      <xdr:row>1</xdr:row>
      <xdr:rowOff>123825</xdr:rowOff>
    </xdr:from>
    <xdr:to>
      <xdr:col>5</xdr:col>
      <xdr:colOff>1697175</xdr:colOff>
      <xdr:row>3</xdr:row>
      <xdr:rowOff>88425</xdr:rowOff>
    </xdr:to>
    <xdr:sp macro="" textlink="">
      <xdr:nvSpPr>
        <xdr:cNvPr id="11" name="Rectángulo: esquinas redondeadas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936FB9-EEA3-4AF2-9F42-D0847D220075}"/>
            </a:ext>
          </a:extLst>
        </xdr:cNvPr>
        <xdr:cNvSpPr/>
      </xdr:nvSpPr>
      <xdr:spPr>
        <a:xfrm>
          <a:off x="9972675" y="314325"/>
          <a:ext cx="1440000" cy="3456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28575</xdr:colOff>
      <xdr:row>1</xdr:row>
      <xdr:rowOff>85725</xdr:rowOff>
    </xdr:from>
    <xdr:to>
      <xdr:col>1</xdr:col>
      <xdr:colOff>1468575</xdr:colOff>
      <xdr:row>3</xdr:row>
      <xdr:rowOff>50325</xdr:rowOff>
    </xdr:to>
    <xdr:sp macro="" textlink="">
      <xdr:nvSpPr>
        <xdr:cNvPr id="12" name="Rectángulo: esquinas redondeadas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A028041-1A1C-44D0-B77D-E925300D0E5C}"/>
            </a:ext>
          </a:extLst>
        </xdr:cNvPr>
        <xdr:cNvSpPr/>
      </xdr:nvSpPr>
      <xdr:spPr>
        <a:xfrm>
          <a:off x="790575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3</xdr:col>
      <xdr:colOff>323850</xdr:colOff>
      <xdr:row>1</xdr:row>
      <xdr:rowOff>85725</xdr:rowOff>
    </xdr:from>
    <xdr:to>
      <xdr:col>3</xdr:col>
      <xdr:colOff>1763850</xdr:colOff>
      <xdr:row>3</xdr:row>
      <xdr:rowOff>50325</xdr:rowOff>
    </xdr:to>
    <xdr:sp macro="" textlink="">
      <xdr:nvSpPr>
        <xdr:cNvPr id="13" name="Rectángulo: esquinas redondeadas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20246E6-5665-4CDC-AD25-2EA51D7E6820}"/>
            </a:ext>
          </a:extLst>
        </xdr:cNvPr>
        <xdr:cNvSpPr/>
      </xdr:nvSpPr>
      <xdr:spPr>
        <a:xfrm>
          <a:off x="3981450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929932-1354-4CF5-BB7B-7FEA1B957825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2F481F-D124-448F-A9B5-427F21201D9D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8CE2A6-65F2-4F8D-9FDB-13DC5AAEF1BA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7631A3-BA7F-49C3-90DF-3541CFE9AB00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4972ECD-BC1B-45B6-8D73-0373FCB4D4BD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E6AEA95-5FFC-485A-BA6F-07EEF53758BB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1924049</xdr:colOff>
      <xdr:row>2</xdr:row>
      <xdr:rowOff>28575</xdr:rowOff>
    </xdr:from>
    <xdr:to>
      <xdr:col>5</xdr:col>
      <xdr:colOff>3364049</xdr:colOff>
      <xdr:row>3</xdr:row>
      <xdr:rowOff>162075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7BD768-FD4D-4421-9177-DBDC698FCAAC}"/>
            </a:ext>
          </a:extLst>
        </xdr:cNvPr>
        <xdr:cNvSpPr/>
      </xdr:nvSpPr>
      <xdr:spPr>
        <a:xfrm>
          <a:off x="7172324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5</xdr:col>
      <xdr:colOff>314325</xdr:colOff>
      <xdr:row>2</xdr:row>
      <xdr:rowOff>38100</xdr:rowOff>
    </xdr:from>
    <xdr:to>
      <xdr:col>5</xdr:col>
      <xdr:colOff>1754325</xdr:colOff>
      <xdr:row>3</xdr:row>
      <xdr:rowOff>171600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DAEE14-B062-4020-A2A8-D70F565098FF}"/>
            </a:ext>
          </a:extLst>
        </xdr:cNvPr>
        <xdr:cNvSpPr/>
      </xdr:nvSpPr>
      <xdr:spPr>
        <a:xfrm>
          <a:off x="5562600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1266824</xdr:colOff>
      <xdr:row>2</xdr:row>
      <xdr:rowOff>57150</xdr:rowOff>
    </xdr:from>
    <xdr:to>
      <xdr:col>2</xdr:col>
      <xdr:colOff>2706824</xdr:colOff>
      <xdr:row>4</xdr:row>
      <xdr:rowOff>150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695291-5DD1-4FFB-BA8D-8EFD959FD777}"/>
            </a:ext>
          </a:extLst>
        </xdr:cNvPr>
        <xdr:cNvSpPr/>
      </xdr:nvSpPr>
      <xdr:spPr>
        <a:xfrm>
          <a:off x="2285999" y="4476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Abogados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123824</xdr:colOff>
      <xdr:row>2</xdr:row>
      <xdr:rowOff>19050</xdr:rowOff>
    </xdr:from>
    <xdr:to>
      <xdr:col>7</xdr:col>
      <xdr:colOff>811349</xdr:colOff>
      <xdr:row>3</xdr:row>
      <xdr:rowOff>152550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8DC371-40C2-4A29-9CEB-A9FC8940FDAB}"/>
            </a:ext>
          </a:extLst>
        </xdr:cNvPr>
        <xdr:cNvSpPr/>
      </xdr:nvSpPr>
      <xdr:spPr>
        <a:xfrm>
          <a:off x="8848724" y="409575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381000</xdr:colOff>
      <xdr:row>2</xdr:row>
      <xdr:rowOff>66675</xdr:rowOff>
    </xdr:from>
    <xdr:to>
      <xdr:col>2</xdr:col>
      <xdr:colOff>1059000</xdr:colOff>
      <xdr:row>4</xdr:row>
      <xdr:rowOff>9675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19A0C14-F8BF-429B-ADCB-F41AA45C264F}"/>
            </a:ext>
          </a:extLst>
        </xdr:cNvPr>
        <xdr:cNvSpPr/>
      </xdr:nvSpPr>
      <xdr:spPr>
        <a:xfrm>
          <a:off x="638175" y="4572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2</xdr:col>
      <xdr:colOff>2924174</xdr:colOff>
      <xdr:row>2</xdr:row>
      <xdr:rowOff>47625</xdr:rowOff>
    </xdr:from>
    <xdr:to>
      <xdr:col>5</xdr:col>
      <xdr:colOff>135074</xdr:colOff>
      <xdr:row>3</xdr:row>
      <xdr:rowOff>181125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E5D590D-DCCB-4A8F-9D8E-336034E5C955}"/>
            </a:ext>
          </a:extLst>
        </xdr:cNvPr>
        <xdr:cNvSpPr/>
      </xdr:nvSpPr>
      <xdr:spPr>
        <a:xfrm>
          <a:off x="3943349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0F5EF7-9EA2-4A8B-873E-9C515AEF074D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0E335E-33A3-4D14-B759-A3B393177C26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F7BA50-BD9F-4DC4-92A1-0BE7BF1C0D4A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22933C-CE88-4CD8-9948-7B7780A54BD9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76E0530-9FB4-4403-8D94-7CEA62A41E68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6595194-6A0B-44E9-95A0-1D6271C247BF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B04ECD-0CEC-42E3-B145-59EB780B3CF1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F59FC8-0C0C-4332-860F-D6B518441040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33B6DE-FFBF-4E4D-B96B-31CAFFC248D6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03A722-9893-4800-A0CD-685870A05466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F53C0C0-05B7-44B4-A45D-7565FDE16B50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59DC2B8-8EBA-45CA-B392-44937B6A08D0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C77A45-427A-4F8A-8A3C-4175418635FE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BD018B-7F83-4DAE-82D5-DC61A901F0F3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B81333-7708-4DE4-8EBC-772D62DB6770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68CAEE-D6EC-476E-9C8F-9D3DD7AF1133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D5D93B2-79DF-4FE8-89AE-83131236828C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F04F382-3C27-4803-9420-0DA7D2AC7F05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257175</xdr:colOff>
      <xdr:row>1</xdr:row>
      <xdr:rowOff>9525</xdr:rowOff>
    </xdr:from>
    <xdr:to>
      <xdr:col>6</xdr:col>
      <xdr:colOff>725625</xdr:colOff>
      <xdr:row>2</xdr:row>
      <xdr:rowOff>95400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C85F08-173E-4713-B5A6-72F06DDCAF2D}"/>
            </a:ext>
          </a:extLst>
        </xdr:cNvPr>
        <xdr:cNvSpPr/>
      </xdr:nvSpPr>
      <xdr:spPr>
        <a:xfrm>
          <a:off x="7153275" y="200025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O18"/>
  <sheetViews>
    <sheetView showGridLines="0" workbookViewId="0">
      <selection activeCell="P16" sqref="P16"/>
    </sheetView>
  </sheetViews>
  <sheetFormatPr baseColWidth="10" defaultRowHeight="15" x14ac:dyDescent="0.25"/>
  <sheetData>
    <row r="1" spans="2:15" ht="15.75" thickBot="1" x14ac:dyDescent="0.3"/>
    <row r="2" spans="2:15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spans="2:15" ht="23.25" x14ac:dyDescent="0.35">
      <c r="B3" s="84" t="s">
        <v>85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6"/>
    </row>
    <row r="4" spans="2:15" ht="23.25" x14ac:dyDescent="0.35">
      <c r="B4" s="84" t="s">
        <v>11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6"/>
    </row>
    <row r="5" spans="2:15" x14ac:dyDescent="0.25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2:15" x14ac:dyDescent="0.25">
      <c r="B6" s="5"/>
      <c r="C6" s="87" t="s">
        <v>100</v>
      </c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7"/>
    </row>
    <row r="7" spans="2:15" x14ac:dyDescent="0.25">
      <c r="B7" s="5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7"/>
    </row>
    <row r="8" spans="2:15" x14ac:dyDescent="0.25"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7"/>
    </row>
    <row r="9" spans="2:15" x14ac:dyDescent="0.25"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7"/>
    </row>
    <row r="10" spans="2:15" x14ac:dyDescent="0.25"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7"/>
    </row>
    <row r="11" spans="2:15" x14ac:dyDescent="0.25"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7"/>
    </row>
    <row r="12" spans="2:15" x14ac:dyDescent="0.25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7"/>
    </row>
    <row r="13" spans="2:15" x14ac:dyDescent="0.25"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7"/>
    </row>
    <row r="14" spans="2:15" x14ac:dyDescent="0.25"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7"/>
    </row>
    <row r="15" spans="2:15" x14ac:dyDescent="0.25"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7"/>
    </row>
    <row r="16" spans="2:15" x14ac:dyDescent="0.25"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7"/>
    </row>
    <row r="17" spans="2:15" x14ac:dyDescent="0.25"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7"/>
    </row>
    <row r="18" spans="2:15" ht="15.75" thickBot="1" x14ac:dyDescent="0.3"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0"/>
    </row>
  </sheetData>
  <sheetProtection algorithmName="SHA-512" hashValue="v+OGTlq+q6Oae72VDN+sgjj2bIwwaNs7K3QlBBMEg8LflToLDQY2HVkS7v5GxJ3ePdMJEq1YOdX8GVr8ULdAAw==" saltValue="VUPC38ch+z74Wo07QKnkBQ==" spinCount="100000" sheet="1" objects="1" scenarios="1"/>
  <mergeCells count="3">
    <mergeCell ref="B3:O3"/>
    <mergeCell ref="B4:O4"/>
    <mergeCell ref="C6:N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5:T19"/>
  <sheetViews>
    <sheetView workbookViewId="0"/>
  </sheetViews>
  <sheetFormatPr baseColWidth="10" defaultRowHeight="15" x14ac:dyDescent="0.25"/>
  <cols>
    <col min="1" max="1" width="6.42578125" style="1" customWidth="1"/>
    <col min="2" max="2" width="34.28515625" style="1" customWidth="1"/>
    <col min="3" max="3" width="13.28515625" style="1" customWidth="1"/>
    <col min="4" max="4" width="27.42578125" style="1" customWidth="1"/>
    <col min="5" max="5" width="57.42578125" style="1" customWidth="1"/>
    <col min="6" max="6" width="30.140625" style="1" customWidth="1"/>
    <col min="7" max="7" width="15.7109375" style="1" customWidth="1"/>
    <col min="8" max="9" width="11.42578125" style="42"/>
    <col min="10" max="10" width="11.85546875" style="42" bestFit="1" customWidth="1"/>
    <col min="11" max="16384" width="11.42578125" style="1"/>
  </cols>
  <sheetData>
    <row r="5" spans="2:20" ht="15.75" thickBot="1" x14ac:dyDescent="0.3"/>
    <row r="6" spans="2:20" x14ac:dyDescent="0.25">
      <c r="B6" s="11"/>
      <c r="C6" s="12"/>
      <c r="D6" s="12"/>
      <c r="E6" s="12"/>
      <c r="F6" s="12"/>
      <c r="G6" s="13"/>
    </row>
    <row r="7" spans="2:20" ht="21" x14ac:dyDescent="0.35">
      <c r="B7" s="88" t="s">
        <v>118</v>
      </c>
      <c r="C7" s="89"/>
      <c r="D7" s="89"/>
      <c r="E7" s="89"/>
      <c r="F7" s="89"/>
      <c r="G7" s="90"/>
      <c r="T7" s="1" t="s">
        <v>12</v>
      </c>
    </row>
    <row r="8" spans="2:20" ht="15.75" thickBot="1" x14ac:dyDescent="0.3">
      <c r="B8" s="14"/>
      <c r="C8" s="15"/>
      <c r="D8" s="15"/>
      <c r="E8" s="15"/>
      <c r="F8" s="15"/>
      <c r="G8" s="16"/>
      <c r="T8" s="1" t="s">
        <v>13</v>
      </c>
    </row>
    <row r="9" spans="2:20" ht="15.75" thickBot="1" x14ac:dyDescent="0.3">
      <c r="B9" s="93" t="s">
        <v>129</v>
      </c>
      <c r="C9" s="94"/>
      <c r="D9" s="80">
        <v>44439</v>
      </c>
      <c r="E9" s="15"/>
      <c r="F9" s="15"/>
      <c r="G9" s="16"/>
      <c r="T9" s="1" t="s">
        <v>14</v>
      </c>
    </row>
    <row r="10" spans="2:20" x14ac:dyDescent="0.25">
      <c r="B10" s="14"/>
      <c r="C10" s="15"/>
      <c r="D10" s="15"/>
      <c r="E10" s="15"/>
      <c r="F10" s="15"/>
      <c r="G10" s="81">
        <v>43545</v>
      </c>
    </row>
    <row r="11" spans="2:20" x14ac:dyDescent="0.25">
      <c r="B11" s="22" t="s">
        <v>15</v>
      </c>
      <c r="C11" s="23" t="s">
        <v>16</v>
      </c>
      <c r="D11" s="24" t="s">
        <v>6</v>
      </c>
      <c r="E11" s="23" t="s">
        <v>7</v>
      </c>
      <c r="F11" s="23" t="s">
        <v>17</v>
      </c>
      <c r="G11" s="25" t="s">
        <v>87</v>
      </c>
    </row>
    <row r="12" spans="2:20" x14ac:dyDescent="0.25">
      <c r="B12" s="21" t="s">
        <v>0</v>
      </c>
      <c r="C12" s="57" t="s">
        <v>12</v>
      </c>
      <c r="D12" s="60">
        <v>43865</v>
      </c>
      <c r="E12" s="58" t="s">
        <v>157</v>
      </c>
      <c r="F12" s="59"/>
      <c r="G12" s="56" t="str">
        <f>+IF(C12="SI",IF(F12&lt;$G$10,"DESACTUALIZADO",""),"")</f>
        <v>DESACTUALIZADO</v>
      </c>
      <c r="H12" s="42">
        <f t="shared" ref="H12:H17" si="0">+IF(C12="N/A",1,0)</f>
        <v>0</v>
      </c>
      <c r="I12" s="42">
        <f t="shared" ref="I12:I17" si="1">+IF(C12="Si",1,0)</f>
        <v>1</v>
      </c>
      <c r="J12" s="42">
        <f t="shared" ref="J12:J17" si="2">+IF(C12="No",1,0)</f>
        <v>0</v>
      </c>
    </row>
    <row r="13" spans="2:20" x14ac:dyDescent="0.25">
      <c r="B13" s="21" t="s">
        <v>1</v>
      </c>
      <c r="C13" s="57" t="s">
        <v>12</v>
      </c>
      <c r="D13" s="60">
        <v>43880</v>
      </c>
      <c r="E13" s="58" t="s">
        <v>158</v>
      </c>
      <c r="F13" s="59"/>
      <c r="G13" s="56" t="str">
        <f t="shared" ref="G13:G17" si="3">+IF(C13="SI",IF(F13&lt;$G$10,"DESACTUALIZADO",""),"")</f>
        <v>DESACTUALIZADO</v>
      </c>
      <c r="H13" s="42">
        <f t="shared" si="0"/>
        <v>0</v>
      </c>
      <c r="I13" s="42">
        <f t="shared" si="1"/>
        <v>1</v>
      </c>
      <c r="J13" s="42">
        <f t="shared" si="2"/>
        <v>0</v>
      </c>
    </row>
    <row r="14" spans="2:20" x14ac:dyDescent="0.25">
      <c r="B14" s="21" t="s">
        <v>2</v>
      </c>
      <c r="C14" s="57" t="s">
        <v>13</v>
      </c>
      <c r="D14" s="60"/>
      <c r="E14" s="58"/>
      <c r="F14" s="59"/>
      <c r="G14" s="56" t="str">
        <f t="shared" si="3"/>
        <v/>
      </c>
      <c r="H14" s="42">
        <f t="shared" si="0"/>
        <v>0</v>
      </c>
      <c r="I14" s="42">
        <f t="shared" si="1"/>
        <v>0</v>
      </c>
      <c r="J14" s="42">
        <f t="shared" si="2"/>
        <v>1</v>
      </c>
      <c r="T14" s="49">
        <v>43545</v>
      </c>
    </row>
    <row r="15" spans="2:20" x14ac:dyDescent="0.25">
      <c r="B15" s="21" t="s">
        <v>3</v>
      </c>
      <c r="C15" s="57" t="s">
        <v>12</v>
      </c>
      <c r="D15" s="60">
        <v>43746</v>
      </c>
      <c r="E15" s="58" t="s">
        <v>159</v>
      </c>
      <c r="F15" s="59"/>
      <c r="G15" s="56" t="str">
        <f t="shared" si="3"/>
        <v>DESACTUALIZADO</v>
      </c>
      <c r="H15" s="42">
        <f t="shared" si="0"/>
        <v>0</v>
      </c>
      <c r="I15" s="42">
        <f t="shared" si="1"/>
        <v>1</v>
      </c>
      <c r="J15" s="42">
        <f t="shared" si="2"/>
        <v>0</v>
      </c>
    </row>
    <row r="16" spans="2:20" x14ac:dyDescent="0.25">
      <c r="B16" s="21" t="s">
        <v>4</v>
      </c>
      <c r="C16" s="57" t="s">
        <v>12</v>
      </c>
      <c r="D16" s="60">
        <v>43865</v>
      </c>
      <c r="E16" s="58" t="s">
        <v>160</v>
      </c>
      <c r="F16" s="58"/>
      <c r="G16" s="56" t="str">
        <f t="shared" si="3"/>
        <v>DESACTUALIZADO</v>
      </c>
      <c r="H16" s="42">
        <f t="shared" si="0"/>
        <v>0</v>
      </c>
      <c r="I16" s="42">
        <f t="shared" si="1"/>
        <v>1</v>
      </c>
      <c r="J16" s="42">
        <f t="shared" si="2"/>
        <v>0</v>
      </c>
    </row>
    <row r="17" spans="2:10" x14ac:dyDescent="0.25">
      <c r="B17" s="21" t="s">
        <v>5</v>
      </c>
      <c r="C17" s="57" t="s">
        <v>12</v>
      </c>
      <c r="D17" s="60">
        <v>42391</v>
      </c>
      <c r="E17" s="58" t="s">
        <v>160</v>
      </c>
      <c r="F17" s="59"/>
      <c r="G17" s="56" t="str">
        <f t="shared" si="3"/>
        <v>DESACTUALIZADO</v>
      </c>
      <c r="H17" s="42">
        <f t="shared" si="0"/>
        <v>0</v>
      </c>
      <c r="I17" s="42">
        <f t="shared" si="1"/>
        <v>1</v>
      </c>
      <c r="J17" s="42">
        <f t="shared" si="2"/>
        <v>0</v>
      </c>
    </row>
    <row r="18" spans="2:10" x14ac:dyDescent="0.25">
      <c r="B18" s="14"/>
      <c r="C18" s="15"/>
      <c r="D18" s="15"/>
      <c r="E18" s="15"/>
      <c r="F18" s="15"/>
      <c r="G18" s="16"/>
    </row>
    <row r="19" spans="2:10" ht="94.5" customHeight="1" thickBot="1" x14ac:dyDescent="0.3">
      <c r="B19" s="72" t="s">
        <v>103</v>
      </c>
      <c r="C19" s="91" t="s">
        <v>161</v>
      </c>
      <c r="D19" s="91"/>
      <c r="E19" s="91"/>
      <c r="F19" s="91"/>
      <c r="G19" s="92"/>
    </row>
  </sheetData>
  <sheetProtection algorithmName="SHA-512" hashValue="t1joXaLUXtLad2zG1Ym+cBv25k6YO8mtRFBkhjnIwpkHiz3LlEEw1pzWxsKfJ79HFCk7cZPSEyKEWunVlu7IEA==" saltValue="QGqvbfT2CJfhLILeNeblnQ==" spinCount="100000" sheet="1" objects="1" scenarios="1"/>
  <mergeCells count="3">
    <mergeCell ref="B7:G7"/>
    <mergeCell ref="C19:G19"/>
    <mergeCell ref="B9:C9"/>
  </mergeCells>
  <dataValidations count="4">
    <dataValidation type="date" allowBlank="1" showInputMessage="1" showErrorMessage="1" sqref="F12:F17" xr:uid="{00000000-0002-0000-0100-000000000000}">
      <formula1>40544</formula1>
      <formula2>44255</formula2>
    </dataValidation>
    <dataValidation type="list" allowBlank="1" showInputMessage="1" showErrorMessage="1" sqref="C12:C17" xr:uid="{00000000-0002-0000-0100-000001000000}">
      <formula1>$T$7:$T$9</formula1>
    </dataValidation>
    <dataValidation type="date" allowBlank="1" showInputMessage="1" showErrorMessage="1" sqref="D9" xr:uid="{0695AC47-2643-4296-9D5B-F263ED290FA5}">
      <formula1>44378</formula1>
      <formula2>44439</formula2>
    </dataValidation>
    <dataValidation type="date" allowBlank="1" showInputMessage="1" showErrorMessage="1" sqref="D12:D17" xr:uid="{1D03F651-1DE0-4826-BD43-5787EEA45BD9}">
      <formula1>40544</formula1>
      <formula2>44439</formula2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1:V25"/>
  <sheetViews>
    <sheetView showGridLines="0" topLeftCell="C1" workbookViewId="0">
      <selection activeCell="C21" sqref="C21:G24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48.140625" style="1" bestFit="1" customWidth="1"/>
    <col min="4" max="4" width="20.85546875" style="1" customWidth="1"/>
    <col min="5" max="5" width="6.28515625" style="1" customWidth="1"/>
    <col min="6" max="6" width="41.42578125" style="1" customWidth="1"/>
    <col min="7" max="7" width="24.14062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29"/>
      <c r="C2" s="30"/>
      <c r="D2" s="30"/>
      <c r="E2" s="30"/>
      <c r="F2" s="30"/>
      <c r="G2" s="30"/>
      <c r="H2" s="31"/>
    </row>
    <row r="3" spans="2:22" x14ac:dyDescent="0.25">
      <c r="B3" s="14"/>
      <c r="C3" s="15"/>
      <c r="D3" s="15"/>
      <c r="E3" s="15"/>
      <c r="F3" s="15"/>
      <c r="G3" s="15"/>
      <c r="H3" s="16"/>
      <c r="V3" s="28">
        <f>+IF(D12&lt;=10,D12,IF(ROUNDDOWN(D12*10%,0)&lt;10,10,ROUNDDOWN(D12*10%,0)))</f>
        <v>7</v>
      </c>
    </row>
    <row r="4" spans="2:22" x14ac:dyDescent="0.25">
      <c r="B4" s="14"/>
      <c r="C4" s="15"/>
      <c r="D4" s="15"/>
      <c r="E4" s="15"/>
      <c r="F4" s="15"/>
      <c r="G4" s="15"/>
      <c r="H4" s="16"/>
    </row>
    <row r="5" spans="2:22" x14ac:dyDescent="0.25">
      <c r="B5" s="14"/>
      <c r="C5" s="15"/>
      <c r="D5" s="15"/>
      <c r="E5" s="15"/>
      <c r="F5" s="15"/>
      <c r="G5" s="15"/>
      <c r="H5" s="16"/>
    </row>
    <row r="6" spans="2:22" ht="15" customHeight="1" x14ac:dyDescent="0.25">
      <c r="B6" s="14"/>
      <c r="C6" s="27"/>
      <c r="D6" s="27"/>
      <c r="E6" s="27"/>
      <c r="G6" s="32"/>
      <c r="H6" s="33"/>
    </row>
    <row r="7" spans="2:22" ht="17.25" customHeight="1" x14ac:dyDescent="0.35">
      <c r="B7" s="14"/>
      <c r="C7" s="20" t="s">
        <v>119</v>
      </c>
      <c r="D7" s="60"/>
      <c r="E7" s="26"/>
      <c r="F7" s="95" t="str">
        <f>"Seleccione una muestra de "&amp;V3&amp;" abogados activos y complete la siguiente tabla"</f>
        <v>Seleccione una muestra de 7 abogados activos y complete la siguiente tabla</v>
      </c>
      <c r="G7" s="96"/>
      <c r="H7" s="33"/>
    </row>
    <row r="8" spans="2:22" x14ac:dyDescent="0.25">
      <c r="B8" s="14"/>
      <c r="D8" s="15"/>
      <c r="E8" s="15"/>
      <c r="F8" s="97"/>
      <c r="G8" s="98"/>
      <c r="H8" s="16"/>
      <c r="T8" s="1" t="s">
        <v>13</v>
      </c>
    </row>
    <row r="9" spans="2:22" ht="23.25" x14ac:dyDescent="0.25">
      <c r="B9" s="14"/>
      <c r="C9" s="34" t="s">
        <v>135</v>
      </c>
      <c r="E9" s="6"/>
      <c r="F9" s="24" t="s">
        <v>107</v>
      </c>
      <c r="G9" s="24" t="s">
        <v>19</v>
      </c>
      <c r="H9" s="16"/>
      <c r="T9" s="1" t="s">
        <v>14</v>
      </c>
    </row>
    <row r="10" spans="2:22" x14ac:dyDescent="0.25">
      <c r="B10" s="14"/>
      <c r="C10" s="23" t="s">
        <v>136</v>
      </c>
      <c r="D10" s="23" t="s">
        <v>23</v>
      </c>
      <c r="E10" s="6"/>
      <c r="F10" s="20" t="s">
        <v>104</v>
      </c>
      <c r="G10" s="57">
        <v>7</v>
      </c>
      <c r="H10" s="16"/>
    </row>
    <row r="11" spans="2:22" x14ac:dyDescent="0.25">
      <c r="B11" s="14"/>
      <c r="C11" s="20" t="s">
        <v>21</v>
      </c>
      <c r="D11" s="57">
        <v>7</v>
      </c>
      <c r="E11" s="6"/>
      <c r="F11" s="20" t="s">
        <v>105</v>
      </c>
      <c r="G11" s="57">
        <v>7</v>
      </c>
      <c r="H11" s="16"/>
    </row>
    <row r="12" spans="2:22" x14ac:dyDescent="0.25">
      <c r="B12" s="14"/>
      <c r="C12" s="20" t="s">
        <v>22</v>
      </c>
      <c r="D12" s="57">
        <v>7</v>
      </c>
      <c r="E12" s="6"/>
      <c r="F12" s="20" t="s">
        <v>106</v>
      </c>
      <c r="G12" s="57">
        <v>7</v>
      </c>
      <c r="H12" s="16"/>
    </row>
    <row r="13" spans="2:22" x14ac:dyDescent="0.25">
      <c r="B13" s="14"/>
      <c r="C13" s="20" t="s">
        <v>26</v>
      </c>
      <c r="D13" s="57">
        <v>7</v>
      </c>
      <c r="E13" s="6"/>
      <c r="F13" s="53" t="s">
        <v>112</v>
      </c>
      <c r="G13" s="52"/>
      <c r="H13" s="16"/>
    </row>
    <row r="14" spans="2:22" x14ac:dyDescent="0.25">
      <c r="B14" s="14"/>
      <c r="C14" s="20" t="s">
        <v>20</v>
      </c>
      <c r="D14" s="57">
        <v>7</v>
      </c>
      <c r="E14" s="6"/>
      <c r="F14" s="54" t="s">
        <v>113</v>
      </c>
      <c r="G14" s="55"/>
      <c r="H14" s="16"/>
    </row>
    <row r="15" spans="2:22" x14ac:dyDescent="0.25">
      <c r="B15" s="14"/>
      <c r="E15" s="6"/>
      <c r="H15" s="16"/>
    </row>
    <row r="16" spans="2:22" x14ac:dyDescent="0.25">
      <c r="B16" s="14"/>
      <c r="C16" s="23" t="s">
        <v>24</v>
      </c>
      <c r="D16" s="23" t="s">
        <v>23</v>
      </c>
      <c r="E16" s="6"/>
      <c r="F16" s="24" t="s">
        <v>116</v>
      </c>
      <c r="G16" s="24" t="s">
        <v>19</v>
      </c>
      <c r="H16" s="16"/>
    </row>
    <row r="17" spans="2:8" x14ac:dyDescent="0.25">
      <c r="B17" s="14"/>
      <c r="C17" s="20" t="s">
        <v>138</v>
      </c>
      <c r="D17" s="57">
        <v>1</v>
      </c>
      <c r="E17" s="6"/>
      <c r="F17" s="20" t="s">
        <v>120</v>
      </c>
      <c r="G17" s="57">
        <v>5</v>
      </c>
      <c r="H17" s="16"/>
    </row>
    <row r="18" spans="2:8" x14ac:dyDescent="0.25">
      <c r="B18" s="14"/>
      <c r="C18" s="20" t="s">
        <v>137</v>
      </c>
      <c r="D18" s="57">
        <v>1</v>
      </c>
      <c r="E18" s="6"/>
      <c r="F18" s="50" t="s">
        <v>88</v>
      </c>
      <c r="G18" s="57">
        <v>2</v>
      </c>
      <c r="H18" s="16"/>
    </row>
    <row r="19" spans="2:8" x14ac:dyDescent="0.25">
      <c r="B19" s="14"/>
      <c r="C19" s="67"/>
      <c r="E19" s="6"/>
      <c r="F19" s="20" t="s">
        <v>109</v>
      </c>
      <c r="G19" s="57">
        <v>7</v>
      </c>
      <c r="H19" s="16"/>
    </row>
    <row r="20" spans="2:8" ht="15.75" thickBot="1" x14ac:dyDescent="0.3">
      <c r="B20" s="14"/>
      <c r="C20" s="67" t="s">
        <v>108</v>
      </c>
      <c r="D20" s="75"/>
      <c r="E20" s="6"/>
      <c r="F20" s="73" t="s">
        <v>25</v>
      </c>
      <c r="G20" s="74">
        <v>0</v>
      </c>
      <c r="H20" s="16"/>
    </row>
    <row r="21" spans="2:8" x14ac:dyDescent="0.25">
      <c r="B21" s="14"/>
      <c r="C21" s="99" t="s">
        <v>162</v>
      </c>
      <c r="D21" s="100"/>
      <c r="E21" s="100"/>
      <c r="F21" s="100"/>
      <c r="G21" s="101"/>
      <c r="H21" s="16"/>
    </row>
    <row r="22" spans="2:8" x14ac:dyDescent="0.25">
      <c r="B22" s="14"/>
      <c r="C22" s="102"/>
      <c r="D22" s="103"/>
      <c r="E22" s="103"/>
      <c r="F22" s="103"/>
      <c r="G22" s="104"/>
      <c r="H22" s="16"/>
    </row>
    <row r="23" spans="2:8" x14ac:dyDescent="0.25">
      <c r="B23" s="14"/>
      <c r="C23" s="102"/>
      <c r="D23" s="103"/>
      <c r="E23" s="103"/>
      <c r="F23" s="103"/>
      <c r="G23" s="104"/>
      <c r="H23" s="16"/>
    </row>
    <row r="24" spans="2:8" ht="15.75" thickBot="1" x14ac:dyDescent="0.3">
      <c r="B24" s="14"/>
      <c r="C24" s="105"/>
      <c r="D24" s="106"/>
      <c r="E24" s="106"/>
      <c r="F24" s="106"/>
      <c r="G24" s="107"/>
      <c r="H24" s="16"/>
    </row>
    <row r="25" spans="2:8" ht="15.75" thickBot="1" x14ac:dyDescent="0.3">
      <c r="B25" s="17"/>
      <c r="C25" s="18"/>
      <c r="D25" s="18"/>
      <c r="E25" s="18"/>
      <c r="F25" s="18"/>
      <c r="G25" s="18"/>
      <c r="H25" s="19"/>
    </row>
  </sheetData>
  <sheetProtection algorithmName="SHA-512" hashValue="JbYlBwj5VWqv2AoFKwAUA3gMEzU2brbpTkaQXevBXKujdyZfDtQhGDa4VLdryOVeM0HJgFQw8tmc1s0nopsWew==" saltValue="z/ZdQ9D8SYLPephT+oWBvA==" spinCount="100000" sheet="1"/>
  <mergeCells count="2">
    <mergeCell ref="F7:G8"/>
    <mergeCell ref="C21:G24"/>
  </mergeCells>
  <dataValidations count="1">
    <dataValidation type="date" allowBlank="1" showInputMessage="1" showErrorMessage="1" sqref="D7" xr:uid="{00000000-0002-0000-0200-000000000000}">
      <formula1>44378</formula1>
      <formula2>44439</formula2>
    </dataValidation>
  </dataValidation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B1:W34"/>
  <sheetViews>
    <sheetView showGridLines="0" zoomScale="98" zoomScaleNormal="98" workbookViewId="0">
      <selection activeCell="F28" sqref="F28:H33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56.5703125" style="1" bestFit="1" customWidth="1"/>
    <col min="4" max="4" width="15.28515625" style="1" customWidth="1"/>
    <col min="5" max="5" width="6.28515625" style="1" customWidth="1"/>
    <col min="6" max="6" width="55.85546875" style="1" bestFit="1" customWidth="1"/>
    <col min="7" max="7" width="11.28515625" style="1" customWidth="1"/>
    <col min="8" max="8" width="15.28515625" style="1" customWidth="1"/>
    <col min="9" max="9" width="7.28515625" style="1" customWidth="1"/>
    <col min="10" max="16384" width="11.42578125" style="1"/>
  </cols>
  <sheetData>
    <row r="1" spans="2:23" ht="15.75" thickBot="1" x14ac:dyDescent="0.3"/>
    <row r="2" spans="2:23" ht="9" customHeight="1" x14ac:dyDescent="0.25">
      <c r="B2" s="29"/>
      <c r="C2" s="30"/>
      <c r="D2" s="30"/>
      <c r="E2" s="30"/>
      <c r="F2" s="30"/>
      <c r="G2" s="30"/>
      <c r="H2" s="30"/>
      <c r="I2" s="31"/>
    </row>
    <row r="3" spans="2:23" x14ac:dyDescent="0.25">
      <c r="B3" s="14"/>
      <c r="C3" s="15"/>
      <c r="D3" s="15"/>
      <c r="E3" s="15"/>
      <c r="F3" s="15"/>
      <c r="G3" s="15"/>
      <c r="H3" s="15"/>
      <c r="I3" s="16"/>
      <c r="W3" s="28">
        <f>+IF(D17&lt;=10,D17,IF(ROUNDDOWN(D17*10%,0)&lt;10,10,ROUNDDOWN(D17*10%,0)))</f>
        <v>10</v>
      </c>
    </row>
    <row r="4" spans="2:23" x14ac:dyDescent="0.25">
      <c r="B4" s="14"/>
      <c r="C4" s="15"/>
      <c r="D4" s="15"/>
      <c r="E4" s="15"/>
      <c r="F4" s="15"/>
      <c r="G4" s="15"/>
      <c r="H4" s="15"/>
      <c r="I4" s="16"/>
    </row>
    <row r="5" spans="2:23" ht="9" customHeight="1" x14ac:dyDescent="0.25">
      <c r="B5" s="14"/>
      <c r="C5" s="15"/>
      <c r="D5" s="15"/>
      <c r="E5" s="15"/>
      <c r="F5" s="15"/>
      <c r="G5" s="15"/>
      <c r="H5" s="15"/>
      <c r="I5" s="16"/>
    </row>
    <row r="6" spans="2:23" ht="19.5" customHeight="1" x14ac:dyDescent="0.25">
      <c r="B6" s="14"/>
      <c r="C6" s="111" t="s">
        <v>74</v>
      </c>
      <c r="D6" s="111"/>
      <c r="E6" s="111"/>
      <c r="F6" s="111"/>
      <c r="G6" s="111"/>
      <c r="H6" s="111"/>
      <c r="I6" s="33"/>
    </row>
    <row r="7" spans="2:23" x14ac:dyDescent="0.25">
      <c r="B7" s="14"/>
      <c r="C7" s="15"/>
      <c r="D7" s="15"/>
      <c r="E7" s="15"/>
      <c r="F7" s="15"/>
      <c r="G7" s="15"/>
      <c r="H7" s="15"/>
      <c r="I7" s="16"/>
      <c r="U7" s="1" t="s">
        <v>13</v>
      </c>
    </row>
    <row r="8" spans="2:23" x14ac:dyDescent="0.25">
      <c r="B8" s="14"/>
      <c r="C8" s="23" t="s">
        <v>121</v>
      </c>
      <c r="D8" s="60">
        <v>44439</v>
      </c>
      <c r="E8" s="6"/>
      <c r="F8" s="37" t="s">
        <v>115</v>
      </c>
      <c r="G8" s="37" t="s">
        <v>18</v>
      </c>
      <c r="H8" s="15"/>
      <c r="I8" s="16"/>
      <c r="U8" s="1" t="s">
        <v>14</v>
      </c>
    </row>
    <row r="9" spans="2:23" x14ac:dyDescent="0.25">
      <c r="B9" s="14"/>
      <c r="E9" s="6"/>
      <c r="F9" s="20" t="s">
        <v>27</v>
      </c>
      <c r="G9" s="57">
        <v>1</v>
      </c>
      <c r="H9" s="15"/>
      <c r="I9" s="16"/>
    </row>
    <row r="10" spans="2:23" x14ac:dyDescent="0.25">
      <c r="B10" s="14"/>
      <c r="C10" s="23" t="s">
        <v>140</v>
      </c>
      <c r="D10" s="23" t="s">
        <v>23</v>
      </c>
      <c r="E10" s="6"/>
      <c r="F10" s="20" t="s">
        <v>66</v>
      </c>
      <c r="G10" s="57">
        <v>1</v>
      </c>
      <c r="H10" s="15"/>
      <c r="I10" s="16"/>
    </row>
    <row r="11" spans="2:23" x14ac:dyDescent="0.25">
      <c r="B11" s="14"/>
      <c r="C11" s="20" t="s">
        <v>28</v>
      </c>
      <c r="D11" s="57">
        <v>378</v>
      </c>
      <c r="E11" s="6"/>
      <c r="F11" s="20" t="s">
        <v>92</v>
      </c>
      <c r="G11" s="57">
        <v>1</v>
      </c>
      <c r="H11" s="15"/>
      <c r="I11" s="16"/>
    </row>
    <row r="12" spans="2:23" x14ac:dyDescent="0.25">
      <c r="B12" s="14"/>
      <c r="C12" s="20" t="s">
        <v>29</v>
      </c>
      <c r="D12" s="57">
        <v>378</v>
      </c>
      <c r="E12" s="6"/>
      <c r="F12" s="38" t="s">
        <v>155</v>
      </c>
      <c r="I12" s="16"/>
    </row>
    <row r="13" spans="2:23" x14ac:dyDescent="0.25">
      <c r="B13" s="14"/>
      <c r="C13" s="20" t="s">
        <v>89</v>
      </c>
      <c r="D13" s="57">
        <v>0</v>
      </c>
      <c r="E13" s="6"/>
      <c r="F13" s="38" t="s">
        <v>93</v>
      </c>
      <c r="I13" s="16"/>
    </row>
    <row r="14" spans="2:23" x14ac:dyDescent="0.25">
      <c r="B14" s="14"/>
      <c r="C14" s="38" t="s">
        <v>156</v>
      </c>
      <c r="E14" s="6"/>
      <c r="F14" s="24" t="s">
        <v>34</v>
      </c>
      <c r="G14" s="24" t="s">
        <v>23</v>
      </c>
      <c r="I14" s="16"/>
    </row>
    <row r="15" spans="2:23" x14ac:dyDescent="0.25">
      <c r="B15" s="14"/>
      <c r="C15" s="23" t="s">
        <v>139</v>
      </c>
      <c r="D15" s="23" t="s">
        <v>23</v>
      </c>
      <c r="E15" s="6"/>
      <c r="F15" s="20" t="s">
        <v>143</v>
      </c>
      <c r="G15" s="57">
        <v>56</v>
      </c>
      <c r="I15" s="16"/>
    </row>
    <row r="16" spans="2:23" x14ac:dyDescent="0.25">
      <c r="B16" s="14"/>
      <c r="C16" s="20" t="s">
        <v>163</v>
      </c>
      <c r="D16" s="57">
        <v>12</v>
      </c>
      <c r="E16" s="6"/>
      <c r="F16" s="20" t="s">
        <v>144</v>
      </c>
      <c r="G16" s="57">
        <v>56</v>
      </c>
      <c r="H16" s="15"/>
      <c r="I16" s="16"/>
    </row>
    <row r="17" spans="2:9" x14ac:dyDescent="0.25">
      <c r="B17" s="14"/>
      <c r="C17" s="20" t="s">
        <v>164</v>
      </c>
      <c r="D17" s="57">
        <v>12</v>
      </c>
      <c r="E17" s="6"/>
      <c r="F17" s="20" t="s">
        <v>145</v>
      </c>
      <c r="G17" s="57">
        <v>0</v>
      </c>
      <c r="H17" s="15"/>
      <c r="I17" s="16"/>
    </row>
    <row r="18" spans="2:9" x14ac:dyDescent="0.25">
      <c r="B18" s="14"/>
      <c r="C18" s="38" t="s">
        <v>90</v>
      </c>
      <c r="E18" s="6"/>
      <c r="F18" s="20" t="s">
        <v>36</v>
      </c>
      <c r="G18" s="57">
        <v>0</v>
      </c>
      <c r="H18" s="15"/>
      <c r="I18" s="16"/>
    </row>
    <row r="19" spans="2:9" x14ac:dyDescent="0.25">
      <c r="B19" s="14"/>
      <c r="E19" s="6"/>
      <c r="H19" s="15"/>
      <c r="I19" s="16"/>
    </row>
    <row r="20" spans="2:9" ht="29.25" customHeight="1" x14ac:dyDescent="0.25">
      <c r="B20" s="14"/>
      <c r="C20" s="51" t="s">
        <v>33</v>
      </c>
      <c r="D20" s="51" t="s">
        <v>23</v>
      </c>
      <c r="E20" s="6"/>
      <c r="F20" s="39" t="s">
        <v>114</v>
      </c>
      <c r="G20" s="39" t="s">
        <v>31</v>
      </c>
      <c r="H20" s="40" t="s">
        <v>73</v>
      </c>
      <c r="I20" s="16"/>
    </row>
    <row r="21" spans="2:9" x14ac:dyDescent="0.25">
      <c r="B21" s="14"/>
      <c r="C21" s="68" t="s">
        <v>141</v>
      </c>
      <c r="D21" s="69">
        <v>330</v>
      </c>
      <c r="E21" s="6"/>
      <c r="F21" s="20" t="s">
        <v>69</v>
      </c>
      <c r="G21" s="57">
        <v>8</v>
      </c>
      <c r="H21" s="57">
        <v>0</v>
      </c>
      <c r="I21" s="16"/>
    </row>
    <row r="22" spans="2:9" ht="15" customHeight="1" x14ac:dyDescent="0.25">
      <c r="B22" s="14"/>
      <c r="C22" s="68" t="s">
        <v>91</v>
      </c>
      <c r="D22" s="69">
        <v>1</v>
      </c>
      <c r="E22" s="6"/>
      <c r="F22" s="20" t="s">
        <v>70</v>
      </c>
      <c r="G22" s="57">
        <v>27</v>
      </c>
      <c r="H22" s="57">
        <v>27</v>
      </c>
      <c r="I22" s="16"/>
    </row>
    <row r="23" spans="2:9" ht="24.75" x14ac:dyDescent="0.25">
      <c r="B23" s="14"/>
      <c r="C23" s="79" t="s">
        <v>142</v>
      </c>
      <c r="D23" s="79"/>
      <c r="E23" s="6"/>
      <c r="F23" s="20" t="s">
        <v>71</v>
      </c>
      <c r="G23" s="57">
        <v>17</v>
      </c>
      <c r="H23" s="57">
        <v>17</v>
      </c>
      <c r="I23" s="16"/>
    </row>
    <row r="24" spans="2:9" x14ac:dyDescent="0.25">
      <c r="B24" s="14"/>
      <c r="C24" s="15"/>
      <c r="E24" s="6"/>
      <c r="F24" s="20" t="s">
        <v>72</v>
      </c>
      <c r="G24" s="57">
        <v>4</v>
      </c>
      <c r="H24" s="57">
        <v>4</v>
      </c>
      <c r="I24" s="16"/>
    </row>
    <row r="25" spans="2:9" ht="30" customHeight="1" x14ac:dyDescent="0.25">
      <c r="B25" s="14"/>
      <c r="C25" s="83" t="str">
        <f>"Seleccione "&amp;W3&amp;" procesos teminados en el  primer semestre de 2021 y llene la siguiente tabla:"</f>
        <v>Seleccione 10 procesos teminados en el  primer semestre de 2021 y llene la siguiente tabla:</v>
      </c>
      <c r="D25" s="76"/>
      <c r="E25" s="6"/>
      <c r="F25" s="112" t="s">
        <v>146</v>
      </c>
      <c r="G25" s="112"/>
      <c r="H25" s="112"/>
      <c r="I25" s="16"/>
    </row>
    <row r="26" spans="2:9" ht="15.75" thickBot="1" x14ac:dyDescent="0.3">
      <c r="B26" s="14"/>
      <c r="C26" s="77"/>
      <c r="D26" s="78"/>
      <c r="E26" s="6"/>
      <c r="F26" s="70"/>
      <c r="G26" s="15"/>
      <c r="H26" s="15"/>
      <c r="I26" s="16"/>
    </row>
    <row r="27" spans="2:9" ht="15.75" thickBot="1" x14ac:dyDescent="0.3">
      <c r="B27" s="14"/>
      <c r="C27" s="51" t="s">
        <v>102</v>
      </c>
      <c r="D27" s="51" t="s">
        <v>23</v>
      </c>
      <c r="E27" s="6"/>
      <c r="F27" s="108" t="s">
        <v>101</v>
      </c>
      <c r="G27" s="109"/>
      <c r="H27" s="110"/>
      <c r="I27" s="16"/>
    </row>
    <row r="28" spans="2:9" x14ac:dyDescent="0.25">
      <c r="B28" s="14"/>
      <c r="C28" s="20" t="s">
        <v>94</v>
      </c>
      <c r="D28" s="57">
        <v>10</v>
      </c>
      <c r="E28" s="6"/>
      <c r="F28" s="99" t="s">
        <v>165</v>
      </c>
      <c r="G28" s="100"/>
      <c r="H28" s="101"/>
      <c r="I28" s="16"/>
    </row>
    <row r="29" spans="2:9" x14ac:dyDescent="0.25">
      <c r="B29" s="14"/>
      <c r="C29" s="20" t="s">
        <v>95</v>
      </c>
      <c r="D29" s="57">
        <v>5</v>
      </c>
      <c r="E29" s="6"/>
      <c r="F29" s="102"/>
      <c r="G29" s="103"/>
      <c r="H29" s="104"/>
      <c r="I29" s="16"/>
    </row>
    <row r="30" spans="2:9" x14ac:dyDescent="0.25">
      <c r="B30" s="14"/>
      <c r="C30" s="20" t="s">
        <v>96</v>
      </c>
      <c r="D30" s="57">
        <v>0</v>
      </c>
      <c r="E30" s="6"/>
      <c r="F30" s="102"/>
      <c r="G30" s="103"/>
      <c r="H30" s="104"/>
      <c r="I30" s="16"/>
    </row>
    <row r="31" spans="2:9" x14ac:dyDescent="0.25">
      <c r="B31" s="14"/>
      <c r="C31" s="20" t="s">
        <v>97</v>
      </c>
      <c r="D31" s="57">
        <v>0</v>
      </c>
      <c r="E31" s="6"/>
      <c r="F31" s="102"/>
      <c r="G31" s="103"/>
      <c r="H31" s="104"/>
      <c r="I31" s="16"/>
    </row>
    <row r="32" spans="2:9" x14ac:dyDescent="0.25">
      <c r="B32" s="14"/>
      <c r="C32" s="20" t="s">
        <v>98</v>
      </c>
      <c r="D32" s="57">
        <v>0</v>
      </c>
      <c r="E32" s="6"/>
      <c r="F32" s="102"/>
      <c r="G32" s="103"/>
      <c r="H32" s="104"/>
      <c r="I32" s="16"/>
    </row>
    <row r="33" spans="2:9" ht="15.75" thickBot="1" x14ac:dyDescent="0.3">
      <c r="B33" s="14"/>
      <c r="C33" s="15"/>
      <c r="E33" s="6"/>
      <c r="F33" s="105"/>
      <c r="G33" s="106"/>
      <c r="H33" s="107"/>
      <c r="I33" s="16"/>
    </row>
    <row r="34" spans="2:9" ht="15.75" thickBot="1" x14ac:dyDescent="0.3">
      <c r="B34" s="17"/>
      <c r="C34" s="18"/>
      <c r="D34" s="18"/>
      <c r="E34" s="18"/>
      <c r="F34" s="18"/>
      <c r="G34" s="18"/>
      <c r="H34" s="18"/>
      <c r="I34" s="19"/>
    </row>
  </sheetData>
  <mergeCells count="4">
    <mergeCell ref="F27:H27"/>
    <mergeCell ref="F28:H33"/>
    <mergeCell ref="C6:H6"/>
    <mergeCell ref="F25:H25"/>
  </mergeCells>
  <dataValidations disablePrompts="1" count="1">
    <dataValidation type="date" allowBlank="1" showInputMessage="1" showErrorMessage="1" sqref="D8" xr:uid="{643015F8-9CCD-4076-9060-ADC116C40B4F}">
      <formula1>44378</formula1>
      <formula2>44439</formula2>
    </dataValidation>
  </dataValidation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B1:V23"/>
  <sheetViews>
    <sheetView showGridLines="0" topLeftCell="A4" workbookViewId="0">
      <selection activeCell="F17" sqref="F17:G22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50.85546875" style="1" bestFit="1" customWidth="1"/>
    <col min="4" max="4" width="20.85546875" style="1" customWidth="1"/>
    <col min="5" max="5" width="6.28515625" style="1" customWidth="1"/>
    <col min="6" max="6" width="47.85546875" style="1" bestFit="1" customWidth="1"/>
    <col min="7" max="7" width="24.14062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29"/>
      <c r="C2" s="30"/>
      <c r="D2" s="30"/>
      <c r="E2" s="30"/>
      <c r="F2" s="30"/>
      <c r="G2" s="30"/>
      <c r="H2" s="31"/>
      <c r="V2" s="1">
        <f>+D13+D14</f>
        <v>0</v>
      </c>
    </row>
    <row r="3" spans="2:22" x14ac:dyDescent="0.25">
      <c r="B3" s="14"/>
      <c r="C3" s="15"/>
      <c r="D3" s="15"/>
      <c r="E3" s="15"/>
      <c r="F3" s="15"/>
      <c r="G3" s="15"/>
      <c r="H3" s="16"/>
      <c r="V3" s="28">
        <f>+IF(V2&lt;=20,V2,IF(ROUNDDOWN(V2*10%,0)&lt;20,20,ROUNDDOWN(V2*10%,0)))</f>
        <v>0</v>
      </c>
    </row>
    <row r="4" spans="2:22" x14ac:dyDescent="0.25">
      <c r="B4" s="14"/>
      <c r="C4" s="15"/>
      <c r="D4" s="15"/>
      <c r="E4" s="15"/>
      <c r="F4" s="15"/>
      <c r="G4" s="15"/>
      <c r="H4" s="16"/>
    </row>
    <row r="5" spans="2:22" x14ac:dyDescent="0.25">
      <c r="B5" s="14"/>
      <c r="C5" s="15"/>
      <c r="D5" s="15"/>
      <c r="E5" s="15"/>
      <c r="F5" s="15"/>
      <c r="G5" s="15"/>
      <c r="H5" s="16"/>
    </row>
    <row r="6" spans="2:22" ht="15" customHeight="1" x14ac:dyDescent="0.25">
      <c r="B6" s="14"/>
      <c r="C6" s="27"/>
      <c r="D6" s="27"/>
      <c r="E6" s="27"/>
      <c r="G6" s="32"/>
      <c r="H6" s="33"/>
    </row>
    <row r="7" spans="2:22" ht="23.25" x14ac:dyDescent="0.25">
      <c r="B7" s="14"/>
      <c r="C7" s="111" t="s">
        <v>56</v>
      </c>
      <c r="D7" s="111"/>
      <c r="E7" s="111"/>
      <c r="F7" s="111"/>
      <c r="G7" s="111"/>
      <c r="H7" s="33"/>
    </row>
    <row r="8" spans="2:22" x14ac:dyDescent="0.25">
      <c r="B8" s="14"/>
      <c r="C8" s="15"/>
      <c r="D8" s="15"/>
      <c r="E8" s="15"/>
      <c r="H8" s="16"/>
      <c r="T8" s="1" t="s">
        <v>13</v>
      </c>
    </row>
    <row r="9" spans="2:22" ht="15" customHeight="1" x14ac:dyDescent="0.25">
      <c r="B9" s="14"/>
      <c r="C9" s="23" t="s">
        <v>147</v>
      </c>
      <c r="D9" s="23" t="s">
        <v>23</v>
      </c>
      <c r="E9" s="6"/>
      <c r="F9" s="95" t="str">
        <f>"Seleccione una muestra de "&amp;V3&amp;" prejudiciales activos registrados antes de 31 de diciembre de 2020 y complete la siguiente tabla"</f>
        <v>Seleccione una muestra de 0 prejudiciales activos registrados antes de 31 de diciembre de 2020 y complete la siguiente tabla</v>
      </c>
      <c r="G9" s="96"/>
      <c r="H9" s="16"/>
      <c r="T9" s="1" t="s">
        <v>14</v>
      </c>
    </row>
    <row r="10" spans="2:22" x14ac:dyDescent="0.25">
      <c r="B10" s="14"/>
      <c r="C10" s="20" t="s">
        <v>55</v>
      </c>
      <c r="D10" s="57">
        <v>7</v>
      </c>
      <c r="E10" s="6"/>
      <c r="F10" s="97"/>
      <c r="G10" s="98"/>
      <c r="H10" s="16"/>
    </row>
    <row r="11" spans="2:22" x14ac:dyDescent="0.25">
      <c r="B11" s="14"/>
      <c r="C11" s="20" t="s">
        <v>57</v>
      </c>
      <c r="D11" s="57">
        <v>7</v>
      </c>
      <c r="E11" s="6"/>
      <c r="F11" s="24" t="s">
        <v>33</v>
      </c>
      <c r="G11" s="24" t="s">
        <v>59</v>
      </c>
      <c r="H11" s="16"/>
    </row>
    <row r="12" spans="2:22" x14ac:dyDescent="0.25">
      <c r="B12" s="14"/>
      <c r="C12" s="20" t="s">
        <v>148</v>
      </c>
      <c r="D12" s="57">
        <v>7</v>
      </c>
      <c r="E12" s="6"/>
      <c r="F12" s="36" t="s">
        <v>60</v>
      </c>
      <c r="G12" s="62">
        <v>7</v>
      </c>
      <c r="H12" s="16"/>
    </row>
    <row r="13" spans="2:22" x14ac:dyDescent="0.25">
      <c r="B13" s="14"/>
      <c r="C13" s="20" t="s">
        <v>149</v>
      </c>
      <c r="D13" s="57">
        <v>0</v>
      </c>
      <c r="E13" s="6"/>
      <c r="F13" s="20" t="s">
        <v>61</v>
      </c>
      <c r="G13" s="57">
        <v>135</v>
      </c>
      <c r="H13" s="16"/>
    </row>
    <row r="14" spans="2:22" x14ac:dyDescent="0.25">
      <c r="B14" s="14"/>
      <c r="C14" s="20" t="s">
        <v>86</v>
      </c>
      <c r="D14" s="57">
        <v>0</v>
      </c>
      <c r="E14" s="6"/>
      <c r="F14"/>
      <c r="G14"/>
      <c r="H14" s="16"/>
    </row>
    <row r="15" spans="2:22" x14ac:dyDescent="0.25">
      <c r="B15" s="14"/>
      <c r="E15" s="6"/>
      <c r="F15"/>
      <c r="G15"/>
      <c r="H15" s="16"/>
    </row>
    <row r="16" spans="2:22" ht="15.75" thickBot="1" x14ac:dyDescent="0.3">
      <c r="B16" s="14"/>
      <c r="C16" s="23" t="s">
        <v>122</v>
      </c>
      <c r="D16" s="23" t="s">
        <v>23</v>
      </c>
      <c r="E16" s="6"/>
      <c r="F16" s="113" t="s">
        <v>101</v>
      </c>
      <c r="G16" s="113"/>
      <c r="H16" s="16"/>
    </row>
    <row r="17" spans="2:8" x14ac:dyDescent="0.25">
      <c r="B17" s="14"/>
      <c r="C17" s="20" t="s">
        <v>151</v>
      </c>
      <c r="D17" s="57">
        <v>9</v>
      </c>
      <c r="E17" s="6"/>
      <c r="F17" s="114" t="s">
        <v>165</v>
      </c>
      <c r="G17" s="115"/>
      <c r="H17" s="16"/>
    </row>
    <row r="18" spans="2:8" x14ac:dyDescent="0.25">
      <c r="B18" s="14"/>
      <c r="C18" s="20" t="s">
        <v>150</v>
      </c>
      <c r="D18" s="57">
        <v>9</v>
      </c>
      <c r="E18" s="6"/>
      <c r="F18" s="116"/>
      <c r="G18" s="117"/>
      <c r="H18" s="16"/>
    </row>
    <row r="19" spans="2:8" x14ac:dyDescent="0.25">
      <c r="B19" s="14"/>
      <c r="C19"/>
      <c r="D19"/>
      <c r="E19" s="6"/>
      <c r="F19" s="116"/>
      <c r="G19" s="117"/>
      <c r="H19" s="16"/>
    </row>
    <row r="20" spans="2:8" x14ac:dyDescent="0.25">
      <c r="B20" s="14"/>
      <c r="C20"/>
      <c r="D20"/>
      <c r="E20" s="6"/>
      <c r="F20" s="116"/>
      <c r="G20" s="117"/>
      <c r="H20" s="16"/>
    </row>
    <row r="21" spans="2:8" x14ac:dyDescent="0.25">
      <c r="B21" s="14"/>
      <c r="E21" s="6"/>
      <c r="F21" s="116"/>
      <c r="G21" s="117"/>
      <c r="H21" s="16"/>
    </row>
    <row r="22" spans="2:8" ht="15.75" thickBot="1" x14ac:dyDescent="0.3">
      <c r="B22" s="14"/>
      <c r="C22" s="15"/>
      <c r="D22" s="15"/>
      <c r="E22" s="6"/>
      <c r="F22" s="118"/>
      <c r="G22" s="119"/>
      <c r="H22" s="16"/>
    </row>
    <row r="23" spans="2:8" ht="15.75" thickBot="1" x14ac:dyDescent="0.3">
      <c r="B23" s="17"/>
      <c r="C23" s="18"/>
      <c r="D23" s="18"/>
      <c r="E23" s="18"/>
      <c r="F23" s="18"/>
      <c r="G23" s="18"/>
      <c r="H23" s="19"/>
    </row>
  </sheetData>
  <sheetProtection algorithmName="SHA-512" hashValue="IFQHgU0wQOs72yfcmcv3fgZbZmNeop7iQNQHEllk7oS+l83wTQuhCYUxhfsLpXfdE5ytlnOwS5TLqs+ZhcJsYg==" saltValue="Vvbanjuf+LAv3tT+FQci/g==" spinCount="100000" sheet="1"/>
  <mergeCells count="4">
    <mergeCell ref="F9:G10"/>
    <mergeCell ref="C7:G7"/>
    <mergeCell ref="F16:G16"/>
    <mergeCell ref="F17:G2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/>
  <dimension ref="B1:V17"/>
  <sheetViews>
    <sheetView showGridLines="0" workbookViewId="0">
      <selection activeCell="C17" sqref="C17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38.7109375" style="1" bestFit="1" customWidth="1"/>
    <col min="4" max="4" width="20.85546875" style="1" customWidth="1"/>
    <col min="5" max="5" width="6.28515625" style="1" customWidth="1"/>
    <col min="6" max="6" width="48.28515625" style="1" bestFit="1" customWidth="1"/>
    <col min="7" max="7" width="21.710937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29"/>
      <c r="C2" s="30"/>
      <c r="D2" s="30"/>
      <c r="E2" s="30"/>
      <c r="F2" s="30"/>
      <c r="G2" s="30"/>
      <c r="H2" s="31"/>
    </row>
    <row r="3" spans="2:22" x14ac:dyDescent="0.25">
      <c r="B3" s="14"/>
      <c r="C3" s="15"/>
      <c r="D3" s="15"/>
      <c r="E3" s="15"/>
      <c r="F3" s="15"/>
      <c r="G3" s="15"/>
      <c r="H3" s="16"/>
      <c r="V3" s="28">
        <f>+IF(D10&lt;=10,D10,IF(ROUNDDOWN(D10*10%,0)&gt;10,10,ROUNDDOWN(D10*10%,0)))</f>
        <v>0</v>
      </c>
    </row>
    <row r="4" spans="2:22" x14ac:dyDescent="0.25">
      <c r="B4" s="14"/>
      <c r="C4" s="15"/>
      <c r="D4" s="15"/>
      <c r="E4" s="15"/>
      <c r="F4" s="15"/>
      <c r="G4" s="15"/>
      <c r="H4" s="16"/>
    </row>
    <row r="5" spans="2:22" x14ac:dyDescent="0.25">
      <c r="B5" s="14"/>
      <c r="C5" s="15"/>
      <c r="D5" s="15"/>
      <c r="E5" s="15"/>
      <c r="F5" s="15"/>
      <c r="G5" s="15"/>
      <c r="H5" s="16"/>
    </row>
    <row r="6" spans="2:22" ht="36.75" customHeight="1" x14ac:dyDescent="0.35">
      <c r="B6" s="14"/>
      <c r="C6" s="34" t="s">
        <v>76</v>
      </c>
      <c r="D6" s="35"/>
      <c r="E6" s="26"/>
      <c r="F6"/>
      <c r="G6"/>
      <c r="H6" s="33"/>
    </row>
    <row r="7" spans="2:22" x14ac:dyDescent="0.25">
      <c r="B7" s="14"/>
      <c r="C7" s="15"/>
      <c r="D7" s="15"/>
      <c r="E7" s="15"/>
      <c r="F7"/>
      <c r="G7"/>
      <c r="H7" s="16"/>
      <c r="T7" s="1" t="s">
        <v>13</v>
      </c>
    </row>
    <row r="8" spans="2:22" x14ac:dyDescent="0.25">
      <c r="B8" s="14"/>
      <c r="C8" s="23" t="s">
        <v>76</v>
      </c>
      <c r="D8" s="23" t="s">
        <v>23</v>
      </c>
      <c r="E8" s="6"/>
      <c r="F8" s="23" t="s">
        <v>76</v>
      </c>
      <c r="G8" s="23" t="s">
        <v>23</v>
      </c>
      <c r="H8" s="16"/>
      <c r="T8" s="1" t="s">
        <v>14</v>
      </c>
    </row>
    <row r="9" spans="2:22" x14ac:dyDescent="0.25">
      <c r="B9" s="14"/>
      <c r="C9" s="20" t="s">
        <v>152</v>
      </c>
      <c r="D9" s="57">
        <v>0</v>
      </c>
      <c r="E9" s="6"/>
      <c r="F9" s="20" t="s">
        <v>153</v>
      </c>
      <c r="G9" s="63">
        <v>0</v>
      </c>
      <c r="H9" s="16"/>
    </row>
    <row r="10" spans="2:22" x14ac:dyDescent="0.25">
      <c r="B10" s="14"/>
      <c r="C10" s="20" t="s">
        <v>78</v>
      </c>
      <c r="D10" s="57">
        <v>0</v>
      </c>
      <c r="E10" s="6"/>
      <c r="F10" s="20" t="s">
        <v>99</v>
      </c>
      <c r="G10" s="63">
        <v>0</v>
      </c>
      <c r="H10" s="16"/>
    </row>
    <row r="11" spans="2:22" x14ac:dyDescent="0.25">
      <c r="B11" s="14"/>
      <c r="C11" s="15"/>
      <c r="D11" s="61"/>
      <c r="E11" s="6"/>
      <c r="F11" s="15"/>
      <c r="G11" s="64"/>
      <c r="H11" s="16"/>
    </row>
    <row r="12" spans="2:22" ht="15.75" thickBot="1" x14ac:dyDescent="0.3">
      <c r="B12" s="14"/>
      <c r="C12" s="65" t="s">
        <v>103</v>
      </c>
      <c r="D12" s="61"/>
      <c r="E12" s="6"/>
      <c r="F12" s="15"/>
      <c r="G12" s="64"/>
      <c r="H12" s="16"/>
      <c r="T12" s="1">
        <f>IF(D9="",0,1)</f>
        <v>1</v>
      </c>
    </row>
    <row r="13" spans="2:22" x14ac:dyDescent="0.25">
      <c r="B13" s="14"/>
      <c r="C13" s="120" t="s">
        <v>165</v>
      </c>
      <c r="D13" s="121"/>
      <c r="E13" s="121"/>
      <c r="F13" s="121"/>
      <c r="G13" s="122"/>
      <c r="H13" s="16"/>
    </row>
    <row r="14" spans="2:22" x14ac:dyDescent="0.25">
      <c r="B14" s="14"/>
      <c r="C14" s="123"/>
      <c r="D14" s="124"/>
      <c r="E14" s="124"/>
      <c r="F14" s="124"/>
      <c r="G14" s="125"/>
      <c r="H14" s="16"/>
    </row>
    <row r="15" spans="2:22" x14ac:dyDescent="0.25">
      <c r="B15" s="14"/>
      <c r="C15" s="123"/>
      <c r="D15" s="124"/>
      <c r="E15" s="124"/>
      <c r="F15" s="124"/>
      <c r="G15" s="125"/>
      <c r="H15" s="16"/>
    </row>
    <row r="16" spans="2:22" ht="15.75" thickBot="1" x14ac:dyDescent="0.3">
      <c r="B16" s="14"/>
      <c r="C16" s="126"/>
      <c r="D16" s="127"/>
      <c r="E16" s="127"/>
      <c r="F16" s="127"/>
      <c r="G16" s="128"/>
      <c r="H16" s="16"/>
      <c r="T16" s="1">
        <f>IF(G9="",0,1)</f>
        <v>1</v>
      </c>
    </row>
    <row r="17" spans="2:20" ht="15.75" thickBot="1" x14ac:dyDescent="0.3">
      <c r="B17" s="17"/>
      <c r="C17" s="18"/>
      <c r="D17" s="18"/>
      <c r="E17" s="18"/>
      <c r="F17" s="18"/>
      <c r="G17" s="18"/>
      <c r="H17" s="19"/>
      <c r="T17" s="1">
        <f>+T12+T16</f>
        <v>2</v>
      </c>
    </row>
  </sheetData>
  <sheetProtection algorithmName="SHA-512" hashValue="8EtTw72DUTsc3xgyVubbRS4sSgH4yVUF1aVBcEbpjtkeW49RZz0xWb+uqV4ctvmgBUedgMxWym8mQZmsu5skNw==" saltValue="s7gKwqCu7U7WrIwxI3BXOQ==" spinCount="100000" sheet="1"/>
  <mergeCells count="1">
    <mergeCell ref="C13:G16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/>
  <dimension ref="B1:V11"/>
  <sheetViews>
    <sheetView showGridLines="0" topLeftCell="A4" workbookViewId="0">
      <selection activeCell="F11" sqref="F11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38.7109375" style="1" bestFit="1" customWidth="1"/>
    <col min="4" max="4" width="20.85546875" style="1" customWidth="1"/>
    <col min="5" max="5" width="6.28515625" style="1" customWidth="1"/>
    <col min="6" max="6" width="36.42578125" style="1" customWidth="1"/>
    <col min="7" max="7" width="24.14062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29"/>
      <c r="C2" s="30"/>
      <c r="D2" s="30"/>
      <c r="E2" s="30"/>
      <c r="F2" s="30"/>
      <c r="G2" s="30"/>
      <c r="H2" s="31"/>
    </row>
    <row r="3" spans="2:22" x14ac:dyDescent="0.25">
      <c r="B3" s="14"/>
      <c r="C3" s="15"/>
      <c r="D3" s="15"/>
      <c r="E3" s="15"/>
      <c r="F3" s="15"/>
      <c r="G3" s="15"/>
      <c r="H3" s="16"/>
      <c r="V3" s="28">
        <f>+IF(D10&lt;=10,D10,IF(ROUNDDOWN(D10*10%,0)&gt;10,10,ROUNDDOWN(D10*10%,0)))</f>
        <v>0</v>
      </c>
    </row>
    <row r="4" spans="2:22" x14ac:dyDescent="0.25">
      <c r="B4" s="14"/>
      <c r="C4" s="15"/>
      <c r="D4" s="15"/>
      <c r="E4" s="15"/>
      <c r="F4" s="15"/>
      <c r="G4" s="15"/>
      <c r="H4" s="16"/>
    </row>
    <row r="5" spans="2:22" x14ac:dyDescent="0.25">
      <c r="B5" s="14"/>
      <c r="C5" s="15"/>
      <c r="D5" s="15"/>
      <c r="E5" s="15"/>
      <c r="F5" s="15"/>
      <c r="G5" s="15"/>
      <c r="H5" s="16"/>
    </row>
    <row r="6" spans="2:22" ht="21.75" customHeight="1" x14ac:dyDescent="0.35">
      <c r="B6" s="14"/>
      <c r="C6" s="111" t="s">
        <v>8</v>
      </c>
      <c r="D6" s="111"/>
      <c r="E6" s="26"/>
      <c r="F6"/>
      <c r="G6"/>
      <c r="H6" s="33"/>
      <c r="T6" s="1" t="s">
        <v>12</v>
      </c>
    </row>
    <row r="7" spans="2:22" ht="15.75" thickBot="1" x14ac:dyDescent="0.3">
      <c r="B7" s="14"/>
      <c r="C7" s="15"/>
      <c r="D7" s="15"/>
      <c r="E7" s="15"/>
      <c r="F7" s="66" t="s">
        <v>103</v>
      </c>
      <c r="G7"/>
      <c r="H7" s="16"/>
      <c r="T7" s="1" t="s">
        <v>13</v>
      </c>
    </row>
    <row r="8" spans="2:22" x14ac:dyDescent="0.25">
      <c r="B8" s="14"/>
      <c r="C8" s="23" t="s">
        <v>32</v>
      </c>
      <c r="D8" s="23" t="s">
        <v>23</v>
      </c>
      <c r="E8" s="6"/>
      <c r="F8" s="99" t="s">
        <v>165</v>
      </c>
      <c r="G8" s="101"/>
      <c r="H8" s="16"/>
      <c r="T8" s="1" t="s">
        <v>14</v>
      </c>
    </row>
    <row r="9" spans="2:22" x14ac:dyDescent="0.25">
      <c r="B9" s="14"/>
      <c r="C9" s="20" t="s">
        <v>80</v>
      </c>
      <c r="D9" s="57" t="s">
        <v>13</v>
      </c>
      <c r="E9" s="6"/>
      <c r="F9" s="102"/>
      <c r="G9" s="104"/>
      <c r="H9" s="16"/>
    </row>
    <row r="10" spans="2:22" ht="15.75" thickBot="1" x14ac:dyDescent="0.3">
      <c r="B10" s="14"/>
      <c r="C10" s="20" t="s">
        <v>154</v>
      </c>
      <c r="D10" s="57">
        <v>0</v>
      </c>
      <c r="E10" s="6"/>
      <c r="F10" s="105"/>
      <c r="G10" s="107"/>
      <c r="H10" s="16"/>
    </row>
    <row r="11" spans="2:22" ht="15.75" thickBot="1" x14ac:dyDescent="0.3">
      <c r="B11" s="17"/>
      <c r="C11" s="18"/>
      <c r="D11" s="18"/>
      <c r="E11" s="18"/>
      <c r="F11" s="18"/>
      <c r="G11" s="18"/>
      <c r="H11" s="19"/>
    </row>
  </sheetData>
  <sheetProtection algorithmName="SHA-512" hashValue="/ZzSyQAjLAMpx22hv4BMxC56M11jIp+M9GYaD5hWkIVBMYg5KFV9fKVJiMX1aM4pGt6+X5JrrCcQTnqjWfkUxQ==" saltValue="DuBnF281jxedCqpWgH2+Kg==" spinCount="100000" sheet="1"/>
  <mergeCells count="2">
    <mergeCell ref="C6:D6"/>
    <mergeCell ref="F8:G10"/>
  </mergeCells>
  <dataValidations count="1">
    <dataValidation type="list" allowBlank="1" showInputMessage="1" showErrorMessage="1" sqref="D9" xr:uid="{00000000-0002-0000-0600-000000000000}">
      <formula1>$T$6:$T$7</formula1>
    </dataValidation>
  </dataValidation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9"/>
  <dimension ref="B2:M26"/>
  <sheetViews>
    <sheetView showGridLines="0" tabSelected="1" workbookViewId="0">
      <selection activeCell="B27" sqref="B27"/>
    </sheetView>
  </sheetViews>
  <sheetFormatPr baseColWidth="10" defaultRowHeight="15" x14ac:dyDescent="0.25"/>
  <cols>
    <col min="2" max="2" width="33" bestFit="1" customWidth="1"/>
    <col min="3" max="3" width="14.5703125" bestFit="1" customWidth="1"/>
    <col min="5" max="5" width="33" bestFit="1" customWidth="1"/>
    <col min="6" max="6" width="14.5703125" bestFit="1" customWidth="1"/>
  </cols>
  <sheetData>
    <row r="2" spans="2:13" ht="18.75" x14ac:dyDescent="0.3">
      <c r="B2" s="130" t="s">
        <v>10</v>
      </c>
      <c r="C2" s="130"/>
      <c r="D2" s="130"/>
      <c r="E2" s="130"/>
      <c r="F2" s="130"/>
      <c r="G2" s="130"/>
      <c r="H2" s="47"/>
      <c r="I2" s="47"/>
      <c r="J2" s="47"/>
      <c r="K2" s="47"/>
      <c r="L2" s="47"/>
      <c r="M2" s="48"/>
    </row>
    <row r="3" spans="2:13" ht="18.75" x14ac:dyDescent="0.3">
      <c r="B3" s="130" t="s">
        <v>11</v>
      </c>
      <c r="C3" s="130"/>
      <c r="D3" s="130"/>
      <c r="E3" s="130"/>
      <c r="F3" s="130"/>
      <c r="G3" s="130"/>
      <c r="H3" s="47"/>
      <c r="I3" s="47"/>
      <c r="J3" s="47"/>
      <c r="K3" s="47"/>
      <c r="L3" s="47"/>
      <c r="M3" s="48"/>
    </row>
    <row r="4" spans="2:13" ht="23.25" x14ac:dyDescent="0.3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2:13" x14ac:dyDescent="0.25">
      <c r="B5" t="s">
        <v>38</v>
      </c>
      <c r="C5" s="129"/>
      <c r="D5" s="129"/>
      <c r="E5" s="129"/>
      <c r="F5" s="129"/>
      <c r="G5" s="129"/>
      <c r="H5" s="6"/>
      <c r="I5" s="6"/>
      <c r="J5" s="6"/>
    </row>
    <row r="6" spans="2:13" x14ac:dyDescent="0.25">
      <c r="B6" t="s">
        <v>3</v>
      </c>
      <c r="C6" s="129"/>
      <c r="D6" s="129"/>
      <c r="E6" s="129"/>
      <c r="F6" s="129"/>
      <c r="G6" s="129"/>
      <c r="H6" s="46"/>
      <c r="I6" s="46"/>
      <c r="J6" s="46"/>
    </row>
    <row r="7" spans="2:13" x14ac:dyDescent="0.25">
      <c r="H7" s="6"/>
      <c r="I7" s="6"/>
      <c r="J7" s="6"/>
    </row>
    <row r="8" spans="2:13" x14ac:dyDescent="0.25">
      <c r="B8" t="s">
        <v>39</v>
      </c>
      <c r="C8" s="44" t="str">
        <f>+IF(SUM(USUARIOS!I12:J17)=0,"Falta diligenciar","")</f>
        <v/>
      </c>
      <c r="E8" t="s">
        <v>84</v>
      </c>
      <c r="F8" s="44" t="str">
        <f>+IF(PREJUDICIALES!$D$10="","Falta  actualizar","")</f>
        <v/>
      </c>
    </row>
    <row r="9" spans="2:13" x14ac:dyDescent="0.25">
      <c r="B9" s="43" t="s">
        <v>42</v>
      </c>
      <c r="C9" s="45">
        <f>+SUM(USUARIOS!I12:I17)/(6-SUM(USUARIOS!H12:H17))</f>
        <v>0.83333333333333337</v>
      </c>
      <c r="E9" s="43" t="s">
        <v>47</v>
      </c>
      <c r="F9" s="43">
        <f>+PREJUDICIALES!$D$11</f>
        <v>7</v>
      </c>
    </row>
    <row r="10" spans="2:13" x14ac:dyDescent="0.25">
      <c r="B10" s="43" t="s">
        <v>40</v>
      </c>
      <c r="C10" s="43">
        <f>+ABOGADOS!$D$12+SUM(USUARIOS!I12:I17)</f>
        <v>12</v>
      </c>
      <c r="E10" s="43" t="s">
        <v>45</v>
      </c>
      <c r="F10" s="45">
        <f>IFERROR(PREJUDICIALES!$D$11/PREJUDICIALES!$D$10,"")</f>
        <v>1</v>
      </c>
    </row>
    <row r="11" spans="2:13" x14ac:dyDescent="0.25">
      <c r="B11" s="43" t="s">
        <v>9</v>
      </c>
      <c r="C11" s="71" t="s">
        <v>117</v>
      </c>
      <c r="E11" s="43" t="s">
        <v>48</v>
      </c>
      <c r="F11" s="45" t="str">
        <f>IFERROR(PREJUDICIALES!$G$13/PREJUDICIALES!$V$3,"")</f>
        <v/>
      </c>
    </row>
    <row r="12" spans="2:13" x14ac:dyDescent="0.25">
      <c r="B12" s="43" t="s">
        <v>41</v>
      </c>
      <c r="C12" s="45">
        <f>IFERROR((ABOGADOS!$G$17+ABOGADOS!$G$18+ABOGADOS!$G$19*0.5)/ABOGADOS!D12,"")</f>
        <v>1.5</v>
      </c>
    </row>
    <row r="13" spans="2:13" x14ac:dyDescent="0.25">
      <c r="E13" t="s">
        <v>76</v>
      </c>
      <c r="F13" s="44" t="str">
        <f>+IF(ARBITRAMENTOS!T17=0,"Falta  actualizar","")</f>
        <v/>
      </c>
    </row>
    <row r="14" spans="2:13" x14ac:dyDescent="0.25">
      <c r="B14" t="s">
        <v>83</v>
      </c>
      <c r="C14" s="44" t="str">
        <f>+IF(JUDICIALES!$D$11="","Falta  actualizar","")</f>
        <v/>
      </c>
      <c r="E14" s="43" t="s">
        <v>46</v>
      </c>
      <c r="F14" s="43">
        <f>+ARBITRAMENTOS!D10</f>
        <v>0</v>
      </c>
    </row>
    <row r="15" spans="2:13" x14ac:dyDescent="0.25">
      <c r="B15" s="43" t="s">
        <v>43</v>
      </c>
      <c r="C15" s="43">
        <f>+JUDICIALES!$D$12</f>
        <v>378</v>
      </c>
      <c r="E15" s="43" t="s">
        <v>45</v>
      </c>
      <c r="F15" s="45" t="str">
        <f>IFERROR(ARBITRAMENTOS!D10/ARBITRAMENTOS!D9,"")</f>
        <v/>
      </c>
    </row>
    <row r="16" spans="2:13" x14ac:dyDescent="0.25">
      <c r="B16" s="43" t="s">
        <v>45</v>
      </c>
      <c r="C16" s="45">
        <f>IFERROR(JUDICIALES!$D$12/JUDICIALES!$D$11,"")</f>
        <v>1</v>
      </c>
    </row>
    <row r="17" spans="2:6" x14ac:dyDescent="0.25">
      <c r="B17" s="43" t="s">
        <v>51</v>
      </c>
      <c r="C17" s="45">
        <f>IFERROR(JUDICIALES!$G$11/JUDICIALES!$G$10,"")</f>
        <v>1</v>
      </c>
      <c r="E17" t="s">
        <v>79</v>
      </c>
      <c r="F17" s="44" t="str">
        <f>+IF(PAGOS!D9="","Falta  actualizar","")</f>
        <v/>
      </c>
    </row>
    <row r="18" spans="2:6" x14ac:dyDescent="0.25">
      <c r="B18" s="43" t="s">
        <v>44</v>
      </c>
      <c r="C18" s="43">
        <f>IFERROR(C15/ABOGADOS!$D$12,"")</f>
        <v>54</v>
      </c>
      <c r="E18" s="43" t="s">
        <v>49</v>
      </c>
      <c r="F18" s="43">
        <f>+PAGOS!D10</f>
        <v>0</v>
      </c>
    </row>
    <row r="19" spans="2:6" x14ac:dyDescent="0.25">
      <c r="B19" s="43" t="s">
        <v>82</v>
      </c>
      <c r="C19" s="45">
        <f>IFERROR(1-(JUDICIALES!$H$22+JUDICIALES!$H$23+JUDICIALES!$H$24)/(JUDICIALES!$G$22+JUDICIALES!$G$23+JUDICIALES!$G$24),"")</f>
        <v>0</v>
      </c>
      <c r="E19" s="43" t="s">
        <v>50</v>
      </c>
      <c r="F19" s="43" t="str">
        <f>+IF(PAGOS!D9="No","No aplica","si")</f>
        <v>No aplica</v>
      </c>
    </row>
    <row r="21" spans="2:6" ht="15.75" thickBot="1" x14ac:dyDescent="0.3"/>
    <row r="22" spans="2:6" x14ac:dyDescent="0.25">
      <c r="B22" s="2" t="s">
        <v>103</v>
      </c>
      <c r="C22" s="3"/>
      <c r="D22" s="3"/>
      <c r="E22" s="3"/>
      <c r="F22" s="4"/>
    </row>
    <row r="23" spans="2:6" x14ac:dyDescent="0.25">
      <c r="B23" s="116" t="s">
        <v>166</v>
      </c>
      <c r="C23" s="131"/>
      <c r="D23" s="131"/>
      <c r="E23" s="131"/>
      <c r="F23" s="117"/>
    </row>
    <row r="24" spans="2:6" x14ac:dyDescent="0.25">
      <c r="B24" s="116"/>
      <c r="C24" s="131"/>
      <c r="D24" s="131"/>
      <c r="E24" s="131"/>
      <c r="F24" s="117"/>
    </row>
    <row r="25" spans="2:6" x14ac:dyDescent="0.25">
      <c r="B25" s="116"/>
      <c r="C25" s="131"/>
      <c r="D25" s="131"/>
      <c r="E25" s="131"/>
      <c r="F25" s="117"/>
    </row>
    <row r="26" spans="2:6" ht="15.75" thickBot="1" x14ac:dyDescent="0.3">
      <c r="B26" s="118"/>
      <c r="C26" s="132"/>
      <c r="D26" s="132"/>
      <c r="E26" s="132"/>
      <c r="F26" s="119"/>
    </row>
  </sheetData>
  <sheetProtection algorithmName="SHA-512" hashValue="oYy6+FMrDUJp7yajB2nFk6zfxjg7nx9wrBVSyVVHj9e4qRP7KnZOskU3IcSz5XU/0snkC3FPmsPSt6fMl/xLfw==" saltValue="JHNAqtUJ7WP4OFUpc0qITQ==" spinCount="100000" sheet="1" objects="1" scenarios="1"/>
  <mergeCells count="5">
    <mergeCell ref="C5:G5"/>
    <mergeCell ref="C6:G6"/>
    <mergeCell ref="B2:G2"/>
    <mergeCell ref="B3:G3"/>
    <mergeCell ref="B23:F2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0"/>
  <dimension ref="A2:BP18"/>
  <sheetViews>
    <sheetView zoomScaleNormal="100" workbookViewId="0">
      <selection activeCell="B5" sqref="B5"/>
    </sheetView>
  </sheetViews>
  <sheetFormatPr baseColWidth="10" defaultRowHeight="15" x14ac:dyDescent="0.25"/>
  <cols>
    <col min="1" max="1" width="34.42578125" customWidth="1"/>
    <col min="2" max="2" width="29.42578125" customWidth="1"/>
  </cols>
  <sheetData>
    <row r="2" spans="1:68" x14ac:dyDescent="0.25">
      <c r="A2" t="s">
        <v>38</v>
      </c>
      <c r="B2" t="s">
        <v>134</v>
      </c>
      <c r="C2" t="s">
        <v>0</v>
      </c>
      <c r="D2" t="s">
        <v>1</v>
      </c>
      <c r="E2" t="s">
        <v>2</v>
      </c>
      <c r="F2" t="s">
        <v>3</v>
      </c>
      <c r="G2" t="s">
        <v>4</v>
      </c>
      <c r="H2" t="s">
        <v>5</v>
      </c>
      <c r="I2" t="s">
        <v>21</v>
      </c>
      <c r="J2" t="s">
        <v>22</v>
      </c>
      <c r="K2" t="s">
        <v>26</v>
      </c>
      <c r="L2" t="s">
        <v>20</v>
      </c>
      <c r="M2" t="s">
        <v>110</v>
      </c>
      <c r="N2" s="15" t="s">
        <v>111</v>
      </c>
      <c r="O2" s="20" t="s">
        <v>104</v>
      </c>
      <c r="P2" s="20" t="s">
        <v>105</v>
      </c>
      <c r="Q2" s="20" t="s">
        <v>106</v>
      </c>
      <c r="S2" t="s">
        <v>28</v>
      </c>
      <c r="T2" t="s">
        <v>29</v>
      </c>
      <c r="U2" t="s">
        <v>30</v>
      </c>
      <c r="V2" t="s">
        <v>63</v>
      </c>
      <c r="W2" t="s">
        <v>62</v>
      </c>
      <c r="X2" t="s">
        <v>37</v>
      </c>
      <c r="Y2" t="s">
        <v>64</v>
      </c>
      <c r="Z2" t="s">
        <v>27</v>
      </c>
      <c r="AA2" t="s">
        <v>66</v>
      </c>
      <c r="AB2" t="s">
        <v>65</v>
      </c>
      <c r="AC2" t="s">
        <v>35</v>
      </c>
      <c r="AD2" t="s">
        <v>67</v>
      </c>
      <c r="AE2" t="s">
        <v>68</v>
      </c>
      <c r="AF2" t="s">
        <v>36</v>
      </c>
      <c r="AG2" t="s">
        <v>69</v>
      </c>
      <c r="AH2" t="s">
        <v>70</v>
      </c>
      <c r="AI2" t="s">
        <v>71</v>
      </c>
      <c r="AJ2" t="s">
        <v>72</v>
      </c>
      <c r="AK2" t="s">
        <v>69</v>
      </c>
      <c r="AL2" t="s">
        <v>70</v>
      </c>
      <c r="AM2" t="s">
        <v>71</v>
      </c>
      <c r="AN2" t="s">
        <v>72</v>
      </c>
      <c r="AO2" t="s">
        <v>55</v>
      </c>
      <c r="AP2" t="s">
        <v>57</v>
      </c>
      <c r="AQ2" t="s">
        <v>52</v>
      </c>
      <c r="AR2" t="s">
        <v>53</v>
      </c>
      <c r="AS2" t="s">
        <v>54</v>
      </c>
      <c r="AT2" t="s">
        <v>58</v>
      </c>
      <c r="AU2" t="s">
        <v>75</v>
      </c>
      <c r="AV2" t="s">
        <v>60</v>
      </c>
      <c r="AW2" t="s">
        <v>61</v>
      </c>
      <c r="AX2" t="s">
        <v>77</v>
      </c>
      <c r="AY2" t="s">
        <v>78</v>
      </c>
      <c r="AZ2" s="15" t="s">
        <v>80</v>
      </c>
      <c r="BA2" s="15" t="s">
        <v>81</v>
      </c>
      <c r="BB2" s="82" t="s">
        <v>131</v>
      </c>
      <c r="BC2" s="82" t="s">
        <v>132</v>
      </c>
      <c r="BD2" s="82" t="s">
        <v>133</v>
      </c>
      <c r="BE2" t="s">
        <v>94</v>
      </c>
      <c r="BF2" t="s">
        <v>95</v>
      </c>
      <c r="BG2" t="s">
        <v>96</v>
      </c>
      <c r="BH2" t="s">
        <v>97</v>
      </c>
      <c r="BI2" t="s">
        <v>98</v>
      </c>
      <c r="BJ2" t="s">
        <v>123</v>
      </c>
      <c r="BK2" t="s">
        <v>124</v>
      </c>
      <c r="BL2" t="s">
        <v>125</v>
      </c>
      <c r="BM2" t="s">
        <v>126</v>
      </c>
      <c r="BN2" t="s">
        <v>127</v>
      </c>
      <c r="BO2" t="s">
        <v>128</v>
      </c>
      <c r="BP2" t="s">
        <v>130</v>
      </c>
    </row>
    <row r="3" spans="1:68" x14ac:dyDescent="0.25">
      <c r="A3">
        <f>'Resumen general'!C5</f>
        <v>0</v>
      </c>
      <c r="B3">
        <f>'Resumen general'!C6</f>
        <v>0</v>
      </c>
      <c r="C3" t="str">
        <f>+USUARIOS!C12</f>
        <v>Si</v>
      </c>
      <c r="D3" t="str">
        <f>+USUARIOS!C13</f>
        <v>Si</v>
      </c>
      <c r="E3" t="str">
        <f>+USUARIOS!C14</f>
        <v>No</v>
      </c>
      <c r="F3" t="str">
        <f>+USUARIOS!C15</f>
        <v>Si</v>
      </c>
      <c r="G3" t="str">
        <f>+USUARIOS!C16</f>
        <v>Si</v>
      </c>
      <c r="H3" t="str">
        <f>+USUARIOS!C17</f>
        <v>Si</v>
      </c>
      <c r="I3">
        <f>+ABOGADOS!D11</f>
        <v>7</v>
      </c>
      <c r="J3">
        <f>+ABOGADOS!D12</f>
        <v>7</v>
      </c>
      <c r="K3">
        <f>+ABOGADOS!D13</f>
        <v>7</v>
      </c>
      <c r="L3">
        <f>+ABOGADOS!D14</f>
        <v>7</v>
      </c>
      <c r="M3">
        <f>+ABOGADOS!D17</f>
        <v>1</v>
      </c>
      <c r="N3">
        <f>+ABOGADOS!D18</f>
        <v>1</v>
      </c>
      <c r="O3">
        <f>+ABOGADOS!G10</f>
        <v>7</v>
      </c>
      <c r="P3">
        <f>+ABOGADOS!G11</f>
        <v>7</v>
      </c>
      <c r="Q3">
        <f>+ABOGADOS!G12</f>
        <v>7</v>
      </c>
      <c r="S3">
        <f>+JUDICIALES!D11</f>
        <v>378</v>
      </c>
      <c r="T3">
        <f>+JUDICIALES!D12</f>
        <v>378</v>
      </c>
      <c r="U3">
        <f>+JUDICIALES!D13</f>
        <v>0</v>
      </c>
      <c r="V3">
        <f>+JUDICIALES!D16</f>
        <v>12</v>
      </c>
      <c r="W3">
        <f>+JUDICIALES!D17</f>
        <v>12</v>
      </c>
      <c r="X3">
        <f>+JUDICIALES!D21</f>
        <v>330</v>
      </c>
      <c r="Y3">
        <f>+JUDICIALES!D22</f>
        <v>1</v>
      </c>
      <c r="Z3">
        <f>+JUDICIALES!G9</f>
        <v>1</v>
      </c>
      <c r="AA3">
        <f>+JUDICIALES!G10</f>
        <v>1</v>
      </c>
      <c r="AB3">
        <f>+JUDICIALES!G11</f>
        <v>1</v>
      </c>
      <c r="AC3">
        <f>+JUDICIALES!G15</f>
        <v>56</v>
      </c>
      <c r="AD3">
        <f>+JUDICIALES!G16</f>
        <v>56</v>
      </c>
      <c r="AE3">
        <f>+JUDICIALES!G17</f>
        <v>0</v>
      </c>
      <c r="AF3">
        <f>+JUDICIALES!G18</f>
        <v>0</v>
      </c>
      <c r="AG3">
        <f>+JUDICIALES!G21</f>
        <v>8</v>
      </c>
      <c r="AH3">
        <f>+JUDICIALES!G22</f>
        <v>27</v>
      </c>
      <c r="AI3">
        <f>+JUDICIALES!G23</f>
        <v>17</v>
      </c>
      <c r="AJ3">
        <f>+JUDICIALES!G24</f>
        <v>4</v>
      </c>
      <c r="AK3">
        <f>+JUDICIALES!H21</f>
        <v>0</v>
      </c>
      <c r="AL3">
        <f>+JUDICIALES!H22</f>
        <v>27</v>
      </c>
      <c r="AM3">
        <f>+JUDICIALES!H23</f>
        <v>17</v>
      </c>
      <c r="AN3">
        <f>+JUDICIALES!H24</f>
        <v>4</v>
      </c>
      <c r="AO3">
        <f>+PREJUDICIALES!D10</f>
        <v>7</v>
      </c>
      <c r="AP3">
        <f>+PREJUDICIALES!D11</f>
        <v>7</v>
      </c>
      <c r="AQ3">
        <f>+PREJUDICIALES!D12</f>
        <v>7</v>
      </c>
      <c r="AR3">
        <f>+PREJUDICIALES!D13</f>
        <v>0</v>
      </c>
      <c r="AS3">
        <f>+PREJUDICIALES!D14</f>
        <v>0</v>
      </c>
      <c r="AT3">
        <f>+PREJUDICIALES!D17</f>
        <v>9</v>
      </c>
      <c r="AU3">
        <f>+PREJUDICIALES!D18</f>
        <v>9</v>
      </c>
      <c r="AV3">
        <f>+PREJUDICIALES!G12</f>
        <v>7</v>
      </c>
      <c r="AW3">
        <f>+PREJUDICIALES!G13</f>
        <v>135</v>
      </c>
      <c r="AX3">
        <f>+ARBITRAMENTOS!D9</f>
        <v>0</v>
      </c>
      <c r="AY3">
        <f>+ARBITRAMENTOS!D10</f>
        <v>0</v>
      </c>
      <c r="AZ3" t="str">
        <f>+PAGOS!D9</f>
        <v>No</v>
      </c>
      <c r="BA3">
        <f>+PAGOS!D10</f>
        <v>0</v>
      </c>
      <c r="BB3" s="82">
        <f>USUARIOS!D9</f>
        <v>44439</v>
      </c>
      <c r="BC3" s="82">
        <f>ABOGADOS!D7</f>
        <v>0</v>
      </c>
      <c r="BD3" s="82">
        <f>JUDICIALES!D8</f>
        <v>44439</v>
      </c>
      <c r="BE3">
        <f>JUDICIALES!D28</f>
        <v>10</v>
      </c>
      <c r="BF3">
        <f>JUDICIALES!D29</f>
        <v>5</v>
      </c>
      <c r="BG3">
        <f>JUDICIALES!D30</f>
        <v>0</v>
      </c>
      <c r="BH3">
        <f>JUDICIALES!D31</f>
        <v>0</v>
      </c>
      <c r="BI3">
        <f>JUDICIALES!D32</f>
        <v>0</v>
      </c>
      <c r="BJ3" t="str">
        <f>+USUARIOS!C19</f>
        <v>La plantilla no permite actualizar la casilla de fecha de última capacitación, por lo cual remito la información en este espacio:  Jefe Jurídico: 17/03/2021; Jefe Financiero : 09/03/2021; Jefe de Control Interno: 13/07/2021; Secretario técnico: 19/03/2021; administrador de la entidad: 29/04/2021.</v>
      </c>
      <c r="BK3" t="str">
        <f>+ABOGADOS!C21</f>
        <v xml:space="preserve">La información suministrada a la Oficina de Control Interno por la Oficina Asesora Jurídica para efectos de la presente certificación fue extraída del sistema e-Kogui. </v>
      </c>
      <c r="BL3" t="str">
        <f>+JUDICIALES!F28</f>
        <v xml:space="preserve">De acuerdo con lo reportado por la Oficina Asesora Jurídica, la información suminstrada para la presnete certificación fue extraída en su totalidad del sistema e-Kogui. </v>
      </c>
      <c r="BM3" t="str">
        <f>+PREJUDICIALES!F17</f>
        <v xml:space="preserve">De acuerdo con lo reportado por la Oficina Asesora Jurídica, la información suminstrada para la presnete certificación fue extraída en su totalidad del sistema e-Kogui. </v>
      </c>
      <c r="BN3" t="str">
        <f>+ARBITRAMENTOS!C13</f>
        <v xml:space="preserve">De acuerdo con lo reportado por la Oficina Asesora Jurídica, la información suminstrada para la presnete certificación fue extraída en su totalidad del sistema e-Kogui. </v>
      </c>
      <c r="BO3" t="str">
        <f>+PAGOS!F8</f>
        <v xml:space="preserve">De acuerdo con lo reportado por la Oficina Asesora Jurídica, la información suminstrada para la presnete certificación fue extraída en su totalidad del sistema e-Kogui. </v>
      </c>
      <c r="BP3" t="str">
        <f>'Resumen general'!B23</f>
        <v xml:space="preserve">De acuerdo con lo reportado por la Oficina Asesora Jurídica, la información suministrada para la presnete certificación fue extraída en su totalidad del sistema e-Kogui. </v>
      </c>
    </row>
    <row r="12" spans="1:68" x14ac:dyDescent="0.25">
      <c r="A12" t="s">
        <v>38</v>
      </c>
      <c r="B12" t="s">
        <v>15</v>
      </c>
      <c r="C12" t="s">
        <v>16</v>
      </c>
      <c r="D12" t="s">
        <v>6</v>
      </c>
      <c r="E12" t="s">
        <v>7</v>
      </c>
      <c r="F12" t="s">
        <v>17</v>
      </c>
      <c r="G12" t="s">
        <v>87</v>
      </c>
    </row>
    <row r="13" spans="1:68" x14ac:dyDescent="0.25">
      <c r="A13">
        <f t="shared" ref="A13:A18" si="0">$A$3</f>
        <v>0</v>
      </c>
      <c r="B13" t="s">
        <v>0</v>
      </c>
      <c r="C13" t="str">
        <f>USUARIOS!C12</f>
        <v>Si</v>
      </c>
      <c r="D13">
        <f>USUARIOS!D12</f>
        <v>43865</v>
      </c>
      <c r="E13" t="str">
        <f>USUARIOS!E12</f>
        <v>DORIS POVEDA BELTRAN</v>
      </c>
      <c r="F13">
        <f>USUARIOS!F12</f>
        <v>0</v>
      </c>
      <c r="G13" t="str">
        <f>USUARIOS!G12</f>
        <v>DESACTUALIZADO</v>
      </c>
    </row>
    <row r="14" spans="1:68" x14ac:dyDescent="0.25">
      <c r="A14">
        <f t="shared" si="0"/>
        <v>0</v>
      </c>
      <c r="B14" t="s">
        <v>1</v>
      </c>
      <c r="C14" t="str">
        <f>USUARIOS!C13</f>
        <v>Si</v>
      </c>
      <c r="D14">
        <f>USUARIOS!D13</f>
        <v>43880</v>
      </c>
      <c r="E14" t="str">
        <f>USUARIOS!E13</f>
        <v>ANA LUCY CASTRO CASTRO</v>
      </c>
      <c r="F14">
        <f>USUARIOS!F13</f>
        <v>0</v>
      </c>
      <c r="G14" t="str">
        <f>USUARIOS!G13</f>
        <v>DESACTUALIZADO</v>
      </c>
    </row>
    <row r="15" spans="1:68" x14ac:dyDescent="0.25">
      <c r="A15">
        <f t="shared" si="0"/>
        <v>0</v>
      </c>
      <c r="B15" t="s">
        <v>2</v>
      </c>
      <c r="C15" t="str">
        <f>USUARIOS!C14</f>
        <v>No</v>
      </c>
      <c r="D15">
        <f>USUARIOS!D14</f>
        <v>0</v>
      </c>
      <c r="E15">
        <f>USUARIOS!E14</f>
        <v>0</v>
      </c>
      <c r="F15">
        <f>USUARIOS!F14</f>
        <v>0</v>
      </c>
      <c r="G15" t="str">
        <f>USUARIOS!G14</f>
        <v/>
      </c>
    </row>
    <row r="16" spans="1:68" x14ac:dyDescent="0.25">
      <c r="A16">
        <f t="shared" si="0"/>
        <v>0</v>
      </c>
      <c r="B16" t="s">
        <v>3</v>
      </c>
      <c r="C16" t="str">
        <f>USUARIOS!C15</f>
        <v>Si</v>
      </c>
      <c r="D16">
        <f>USUARIOS!D15</f>
        <v>43746</v>
      </c>
      <c r="E16" t="str">
        <f>USUARIOS!E15</f>
        <v>CARLOS JAVIER RODRÍGUEZ ORDOÑEZ</v>
      </c>
      <c r="F16">
        <f>USUARIOS!F15</f>
        <v>0</v>
      </c>
      <c r="G16" t="str">
        <f>USUARIOS!G15</f>
        <v>DESACTUALIZADO</v>
      </c>
    </row>
    <row r="17" spans="1:7" x14ac:dyDescent="0.25">
      <c r="A17">
        <f t="shared" si="0"/>
        <v>0</v>
      </c>
      <c r="B17" t="s">
        <v>4</v>
      </c>
      <c r="C17" t="str">
        <f>USUARIOS!C16</f>
        <v>Si</v>
      </c>
      <c r="D17">
        <f>USUARIOS!D16</f>
        <v>43865</v>
      </c>
      <c r="E17" t="str">
        <f>USUARIOS!E16</f>
        <v>RICARDO CORTÉS PARDO</v>
      </c>
      <c r="F17">
        <f>USUARIOS!F16</f>
        <v>0</v>
      </c>
      <c r="G17" t="str">
        <f>USUARIOS!G16</f>
        <v>DESACTUALIZADO</v>
      </c>
    </row>
    <row r="18" spans="1:7" x14ac:dyDescent="0.25">
      <c r="A18">
        <f t="shared" si="0"/>
        <v>0</v>
      </c>
      <c r="B18" t="s">
        <v>5</v>
      </c>
      <c r="C18" t="str">
        <f>USUARIOS!C17</f>
        <v>Si</v>
      </c>
      <c r="D18">
        <f>USUARIOS!D17</f>
        <v>42391</v>
      </c>
      <c r="E18" t="str">
        <f>USUARIOS!E17</f>
        <v>RICARDO CORTÉS PARDO</v>
      </c>
      <c r="F18">
        <f>USUARIOS!F17</f>
        <v>0</v>
      </c>
      <c r="G18" t="str">
        <f>USUARIOS!G17</f>
        <v>DESACTUALIZADO</v>
      </c>
    </row>
  </sheetData>
  <pageMargins left="0.7" right="0.7" top="0.75" bottom="0.75" header="0.3" footer="0.3"/>
  <pageSetup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A3815EF7E69044BB1C4590D48B8FB0" ma:contentTypeVersion="1" ma:contentTypeDescription="Create a new document." ma:contentTypeScope="" ma:versionID="7b3cc0abd36168de485027d0b3c37e07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5d3c2ff1dfae606d6f8168c3878679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FC07C9-011F-4E90-9DC2-C52D44F201F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046D8F70-75ED-48D7-8666-6701682723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C7E48A-8C48-4406-9604-40A68BBB96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Principal</vt:lpstr>
      <vt:lpstr>USUARIOS</vt:lpstr>
      <vt:lpstr>ABOGADOS</vt:lpstr>
      <vt:lpstr>JUDICIALES</vt:lpstr>
      <vt:lpstr>PREJUDICIALES</vt:lpstr>
      <vt:lpstr>ARBITRAMENTOS</vt:lpstr>
      <vt:lpstr>PAGOS</vt:lpstr>
      <vt:lpstr>Resumen general</vt:lpstr>
      <vt:lpstr>Base a pegar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 Garzón Peraza</dc:creator>
  <cp:lastModifiedBy>Lenovo</cp:lastModifiedBy>
  <dcterms:created xsi:type="dcterms:W3CDTF">2020-06-25T21:16:25Z</dcterms:created>
  <dcterms:modified xsi:type="dcterms:W3CDTF">2021-08-31T15:37:04Z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0x0101006CA3815EF7E69044BB1C4590D48B8FB0</vt:lpwstr>
  </property>
</Properties>
</file>