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showInkAnnotation="0" autoCompressPictures="0"/>
  <mc:AlternateContent xmlns:mc="http://schemas.openxmlformats.org/markup-compatibility/2006">
    <mc:Choice Requires="x15">
      <x15ac:absPath xmlns:x15ac="http://schemas.microsoft.com/office/spreadsheetml/2010/11/ac" url="C:\Users\rgonzalez\Desktop\Publicaciones\PLANES\"/>
    </mc:Choice>
  </mc:AlternateContent>
  <bookViews>
    <workbookView xWindow="0" yWindow="0" windowWidth="20490" windowHeight="6930" tabRatio="500" xr2:uid="{00000000-000D-0000-FFFF-FFFF00000000}"/>
  </bookViews>
  <sheets>
    <sheet name="Plan de Acción" sheetId="1" r:id="rId1"/>
    <sheet name="Muestra" sheetId="5" state="hidden" r:id="rId2"/>
    <sheet name="Hoja1" sheetId="3" state="hidden" r:id="rId3"/>
    <sheet name="BD" sheetId="2" state="hidden" r:id="rId4"/>
  </sheets>
  <definedNames>
    <definedName name="ANCHO">#REF!</definedName>
    <definedName name="ancho_aguja">Muestra!$E$22</definedName>
    <definedName name="anchos">#REF!</definedName>
    <definedName name="ángulos">Muestra!$W$5</definedName>
    <definedName name="divisiones">Muestra!$W$4</definedName>
    <definedName name="fin">Muestra!$E$14</definedName>
    <definedName name="fragmentos">Muestra!$E$19:$E$21</definedName>
    <definedName name="incremento">Muestra!$E$15</definedName>
    <definedName name="inicio">Muestra!$E$13</definedName>
    <definedName name="pasos">Muestra!$W$3</definedName>
    <definedName name="valor_actual">Muestra!$E$16</definedName>
  </definedNames>
  <calcPr calcId="171027"/>
</workbook>
</file>

<file path=xl/calcChain.xml><?xml version="1.0" encoding="utf-8"?>
<calcChain xmlns="http://schemas.openxmlformats.org/spreadsheetml/2006/main">
  <c r="F95" i="1" l="1"/>
  <c r="F94" i="1"/>
  <c r="F93" i="1" l="1"/>
  <c r="F92" i="1"/>
  <c r="F76" i="1"/>
  <c r="F48" i="1"/>
  <c r="F32" i="1"/>
  <c r="F21" i="1"/>
  <c r="F22" i="1"/>
  <c r="F23" i="1"/>
  <c r="F24" i="1"/>
  <c r="F25" i="1"/>
  <c r="F26" i="1"/>
  <c r="F27" i="1"/>
  <c r="F28" i="1"/>
  <c r="F29" i="1"/>
  <c r="F30" i="1"/>
  <c r="F31" i="1"/>
  <c r="F20" i="1"/>
  <c r="F43" i="1"/>
  <c r="F42" i="1"/>
  <c r="F41" i="1"/>
  <c r="F40" i="1"/>
  <c r="F39" i="1"/>
  <c r="F38" i="1"/>
  <c r="F37" i="1"/>
  <c r="F36" i="1"/>
  <c r="F35" i="1"/>
  <c r="F34" i="1"/>
  <c r="F33" i="1"/>
  <c r="B11" i="3" l="1"/>
  <c r="B10" i="3"/>
  <c r="B9" i="3"/>
  <c r="B8" i="3"/>
  <c r="B7" i="3"/>
  <c r="AT12" i="1"/>
  <c r="AG12" i="1"/>
  <c r="AS12" i="1"/>
  <c r="AF12" i="1"/>
  <c r="AR12" i="1"/>
  <c r="AE12" i="1"/>
  <c r="AQ12" i="1"/>
  <c r="AC12" i="1"/>
  <c r="AP12" i="1"/>
  <c r="AB12" i="1"/>
  <c r="AO12" i="1"/>
  <c r="AA12" i="1"/>
  <c r="AN12" i="1"/>
  <c r="Z12" i="1"/>
  <c r="AM12" i="1"/>
  <c r="Y12" i="1"/>
  <c r="AL12" i="1"/>
  <c r="X12" i="1"/>
  <c r="AK12" i="1"/>
  <c r="W12" i="1"/>
  <c r="AJ12" i="1"/>
  <c r="AI12" i="1"/>
  <c r="U12" i="1"/>
  <c r="E17" i="5"/>
  <c r="D16" i="5"/>
  <c r="K10" i="5"/>
  <c r="K9" i="5"/>
  <c r="K8" i="5"/>
  <c r="K7" i="5"/>
  <c r="K6"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M5" i="5"/>
  <c r="K5" i="5"/>
  <c r="W3" i="5"/>
  <c r="L43" i="5"/>
  <c r="V13" i="1"/>
  <c r="V12" i="1"/>
  <c r="V15" i="1"/>
  <c r="U15" i="1"/>
  <c r="V14" i="1"/>
  <c r="U14" i="1"/>
  <c r="U13" i="1"/>
  <c r="L9" i="5"/>
  <c r="L28" i="5"/>
  <c r="L36" i="5"/>
  <c r="L24" i="5"/>
  <c r="L32" i="5"/>
  <c r="L40" i="5"/>
  <c r="L5" i="5"/>
  <c r="L18" i="5"/>
  <c r="L26" i="5"/>
  <c r="L34" i="5"/>
  <c r="L42" i="5"/>
  <c r="W4" i="5"/>
  <c r="W5" i="5"/>
  <c r="L4" i="5"/>
  <c r="L6" i="5"/>
  <c r="L20" i="5"/>
  <c r="L22" i="5"/>
  <c r="L30" i="5"/>
  <c r="L38" i="5"/>
  <c r="W6" i="5"/>
  <c r="L10" i="5"/>
  <c r="L12" i="5"/>
  <c r="L14" i="5"/>
  <c r="L8" i="5"/>
  <c r="L11" i="5"/>
  <c r="L13" i="5"/>
  <c r="L15" i="5"/>
  <c r="L7" i="5"/>
  <c r="L17" i="5"/>
  <c r="L19" i="5"/>
  <c r="L21" i="5"/>
  <c r="L23" i="5"/>
  <c r="L25" i="5"/>
  <c r="L27" i="5"/>
  <c r="L29" i="5"/>
  <c r="L31" i="5"/>
  <c r="L33" i="5"/>
  <c r="L35" i="5"/>
  <c r="L37" i="5"/>
  <c r="L39" i="5"/>
  <c r="L41" i="5"/>
  <c r="AD12" i="1"/>
  <c r="D12" i="3"/>
  <c r="D11" i="3"/>
  <c r="D10" i="3"/>
  <c r="D9" i="3"/>
  <c r="D8" i="3"/>
  <c r="D7" i="3"/>
  <c r="E16" i="5"/>
  <c r="M4" i="5" s="1"/>
  <c r="M6" i="5" s="1"/>
  <c r="L16" i="5"/>
</calcChain>
</file>

<file path=xl/sharedStrings.xml><?xml version="1.0" encoding="utf-8"?>
<sst xmlns="http://schemas.openxmlformats.org/spreadsheetml/2006/main" count="466" uniqueCount="370">
  <si>
    <t>Fecha de inicio</t>
  </si>
  <si>
    <t>Fecha final</t>
  </si>
  <si>
    <t>Duración (días)</t>
  </si>
  <si>
    <t>DEPENDENCIA:</t>
  </si>
  <si>
    <t>OBJETIVO ESTRATÉGICO</t>
  </si>
  <si>
    <t>OBJETIVO GENERAL DEL PROYECTO</t>
  </si>
  <si>
    <t>FECHA DE INICIO:</t>
  </si>
  <si>
    <t>FECHA FIN:</t>
  </si>
  <si>
    <t>PRESUPUESTO:</t>
  </si>
  <si>
    <t>Responsable</t>
  </si>
  <si>
    <t>P</t>
  </si>
  <si>
    <t>R</t>
  </si>
  <si>
    <t>% Avance (P=planeado - R=Real)</t>
  </si>
  <si>
    <t>ID</t>
  </si>
  <si>
    <t>Acumulado</t>
  </si>
  <si>
    <t>NOMBRE DEL PROYECTO:</t>
  </si>
  <si>
    <t>Página 1 de 1</t>
  </si>
  <si>
    <t>CÓDIGO DEL PROYECTO:</t>
  </si>
  <si>
    <t>C1. Contribuir a cobertura en la Oferta y Demanda y en la calidad de la educación del país.</t>
  </si>
  <si>
    <t>C2. Contribuir en la Articulación de la Política Pública.</t>
  </si>
  <si>
    <t>C3. Captar, fidelizar, crecer y retener los Clientes mediante Segmentación adecuada.</t>
  </si>
  <si>
    <t>C4. Crear una Experiencia de Servicio centrada en el cliente.</t>
  </si>
  <si>
    <t>C5. Contribuir a la alta Regionalización de la educación superior en Colombia.</t>
  </si>
  <si>
    <t>C6. Contribuir a la Internacionalización de la Educación Superior en Colombia.</t>
  </si>
  <si>
    <t>F1. Elaborar estudios y participar en la negociación con el Banco Mundial.</t>
  </si>
  <si>
    <t>F2. Asegurar la sostenibilidad de los servicios manteniendo niveles competitivos de indicadores de cartera y rentabilidad.</t>
  </si>
  <si>
    <t>F3. Mejorar el Gobierno Corporativo.</t>
  </si>
  <si>
    <t>P1. Optimizar los procesos clave y fortalecer el sistema de administración de riesgo.</t>
  </si>
  <si>
    <t>P2. Consolidar y optimizar la gestión de alianzas y convenios regionales, nacionales e internacionales.</t>
  </si>
  <si>
    <t>P3. Garantizar con calidad, un eficiente y efectivo servicio al cliente.</t>
  </si>
  <si>
    <t xml:space="preserve">P4. Armonizar los procesos de la entidad, acordes con la nueva estructura, enfocados en la excelencia. </t>
  </si>
  <si>
    <t>A1. Contribuir a innovar en el portafolio de productos orientados a activos, pasivos y patrimonio.</t>
  </si>
  <si>
    <t>A2. Convertir las tecnologías de información en una ventaja competitiva del negocio.</t>
  </si>
  <si>
    <r>
      <t xml:space="preserve">A3. Asegurar el </t>
    </r>
    <r>
      <rPr>
        <sz val="11"/>
        <rFont val="Calibri"/>
        <family val="2"/>
        <scheme val="minor"/>
      </rPr>
      <t>Talento Humano de la organización.</t>
    </r>
  </si>
  <si>
    <t>(Seleccione)</t>
  </si>
  <si>
    <t>i. Identificación del Plan de Acción</t>
  </si>
  <si>
    <t>Observaciones</t>
  </si>
  <si>
    <t>Avance</t>
  </si>
  <si>
    <t>DIR. DE COBRANZA</t>
  </si>
  <si>
    <t>DIR. DE CONTABILIDAD</t>
  </si>
  <si>
    <t>DIR. DE TECNOLOGÍA</t>
  </si>
  <si>
    <t>DIR. DE TESORERÍA</t>
  </si>
  <si>
    <t>DIRECCION DE COBRANZAS</t>
  </si>
  <si>
    <t>DIRECCIÓN DE CONTABILIDAD</t>
  </si>
  <si>
    <t>DIRECCIÓN DE TECNOLOGÍA</t>
  </si>
  <si>
    <t>DIRECCIÓN DE TESORERÍA</t>
  </si>
  <si>
    <t>GRUPO ADMINISTRACION DE RECURSOS FISICOS</t>
  </si>
  <si>
    <t>GRUPO ATENCION AL USUARIO</t>
  </si>
  <si>
    <t>GRUPO CREDITO</t>
  </si>
  <si>
    <t>GRUPO DE ADMINISTRACION DE CARTERA</t>
  </si>
  <si>
    <t>GRUPO DE ADMINISTRACIÓN Y SEGUIMIENTO ESTRATEGICO</t>
  </si>
  <si>
    <t>GRUPO DE ADMINISTRACIÓN Y SEGUIMIENTO ESTRATÉGICO</t>
  </si>
  <si>
    <t>GRUPO DE ARCHIVO</t>
  </si>
  <si>
    <t>GRUPO DE ASEGURAMIENTO Y VOZ DEL CLIENTE</t>
  </si>
  <si>
    <t>GRUPO DE AUDITORIA</t>
  </si>
  <si>
    <t>GRUPO DE COBRANZAS PARA EL COBRO DE CARTERA VENCIDA</t>
  </si>
  <si>
    <t>GRUPO DE CONTRATACION</t>
  </si>
  <si>
    <t>GRUPO DE CORRESPONDENCIA</t>
  </si>
  <si>
    <t>GRUPO DE DESEMBOLSOS</t>
  </si>
  <si>
    <t>GRUPO DE FONDOS ORDINARIOS Y DEL SECTOR SOLIDARIO</t>
  </si>
  <si>
    <t>GRUPO DE GESTION ESPECIAL</t>
  </si>
  <si>
    <t>GRUPO DE GESTION TRIBUTARIA</t>
  </si>
  <si>
    <t>GRUPO DE NOVEDADES Y REQUERIMIENTOS</t>
  </si>
  <si>
    <t>GRUPO DE PAGADURÍA</t>
  </si>
  <si>
    <t>GRUPO DE PREPARACION DE DESEMBOLSOS</t>
  </si>
  <si>
    <t>GRUPO DE PRESUPUESTO</t>
  </si>
  <si>
    <t>GRUPO DE RIESGO DE CREDITO Y OPERATIVO</t>
  </si>
  <si>
    <t xml:space="preserve">GRUPO DE SERVICIO Y EXPERIENCIA MULTICANAL </t>
  </si>
  <si>
    <t>GRUPO DE TALENTO HUMANO</t>
  </si>
  <si>
    <t>GRUPO GESTION Y MANEJO PROCESOS FRONT OFFICE</t>
  </si>
  <si>
    <t>GRUPO INFRAESTRUCTURA TECNOLOGICA</t>
  </si>
  <si>
    <t>GRUPO OPERACIONES CONTABLES Y PREPARACION DE ESTADOS FINANCIEROS</t>
  </si>
  <si>
    <t>GRUPO SISTEMAS DE INFORMACION</t>
  </si>
  <si>
    <t>OF. ASESORA DE PLANEACIÓN</t>
  </si>
  <si>
    <t>OF. ASESORA JURIDICA</t>
  </si>
  <si>
    <t>OF. COMERCIAL Y DE MERCADEO</t>
  </si>
  <si>
    <t>OF. DE ASESORA DE COMUNICACIONES</t>
  </si>
  <si>
    <t>OF. DE CONTROL INTERNO</t>
  </si>
  <si>
    <t>OF. DE RELACIONES INTERNACIONALES</t>
  </si>
  <si>
    <t>OF. DE RIESGOS</t>
  </si>
  <si>
    <t>OFICINA ASESORA DE COMUNICACIONES</t>
  </si>
  <si>
    <t>OFICINA ASESORA DE PLANEACIÓN</t>
  </si>
  <si>
    <t>OFICINA ASESORA JURIDICA</t>
  </si>
  <si>
    <t>OFICINA COMERCIAL Y DE MERCADEO</t>
  </si>
  <si>
    <t>OFICINA DE CONTROL INTERNO</t>
  </si>
  <si>
    <t>OFICINA DE RELACIONES INTERNACIONALES</t>
  </si>
  <si>
    <t>OFICINA DE RIESGOS</t>
  </si>
  <si>
    <t>PRESIDENCIA</t>
  </si>
  <si>
    <t>SECRETARIA GENERAL</t>
  </si>
  <si>
    <t>VICE. DE CREDITO Y COBRANZA</t>
  </si>
  <si>
    <t>VICE. DE FONDOS EN ADMINISTRACIÓN</t>
  </si>
  <si>
    <t>VICE. DE OPERACIONES Y TECNOLOGÍA</t>
  </si>
  <si>
    <t>VICE. FINANCIERA</t>
  </si>
  <si>
    <t>VICEPRESIDENCIA DE CREDITO Y COBRANZA</t>
  </si>
  <si>
    <t>VICEPRESIDENCIA DE FONDOS EN ADMINISTRACIÓN</t>
  </si>
  <si>
    <t>VICEPRESIDENCIA DE OPERACIONES Y TECNOLOGÍA</t>
  </si>
  <si>
    <t>VICEPRESIDENCIA FINANCIERA</t>
  </si>
  <si>
    <t>ZONA CENTRO</t>
  </si>
  <si>
    <t>ZONA NOROCCIDENTE</t>
  </si>
  <si>
    <t>ZONA NORTE</t>
  </si>
  <si>
    <t>ZONA ORIENTE</t>
  </si>
  <si>
    <t>ZONA SUROCCIDENTE</t>
  </si>
  <si>
    <t>Politica 0</t>
  </si>
  <si>
    <t>Politica 1</t>
  </si>
  <si>
    <t>Gestión Misional y de Gobierno</t>
  </si>
  <si>
    <t>Politica 2</t>
  </si>
  <si>
    <t>Transparencia, Participación y Servicio al Ciudadano</t>
  </si>
  <si>
    <t>Politica 3</t>
  </si>
  <si>
    <t>Gestión del Talento Humano</t>
  </si>
  <si>
    <t>Politica 4</t>
  </si>
  <si>
    <t>Eficiencia Administrativa</t>
  </si>
  <si>
    <t>Politica 5</t>
  </si>
  <si>
    <t>Gestión Financiera</t>
  </si>
  <si>
    <t>Código: F30</t>
  </si>
  <si>
    <t>LIDER DEL PROYECTO:</t>
  </si>
  <si>
    <t>Informe de Seguimiento Proyectos / Planes de Acción</t>
  </si>
  <si>
    <t>Hitos o Tareas Principales</t>
  </si>
  <si>
    <t>1.1</t>
  </si>
  <si>
    <t>1.2</t>
  </si>
  <si>
    <t>1.3</t>
  </si>
  <si>
    <t>1.4</t>
  </si>
  <si>
    <t>Fondo</t>
  </si>
  <si>
    <t>Etiquetas</t>
  </si>
  <si>
    <t>Rayita</t>
  </si>
  <si>
    <t>Pasos</t>
  </si>
  <si>
    <t>Divisiones</t>
  </si>
  <si>
    <t>Ángulos para títulos</t>
  </si>
  <si>
    <t>Ángulo inicial</t>
  </si>
  <si>
    <t>Gráfica tipo velocímetro</t>
  </si>
  <si>
    <t>Valor inicial</t>
  </si>
  <si>
    <t>Valor final</t>
  </si>
  <si>
    <t>Incremento</t>
  </si>
  <si>
    <t>Título</t>
  </si>
  <si>
    <t>¿Qué color a la izquierda?</t>
  </si>
  <si>
    <t>Partes de verde (1-4)</t>
  </si>
  <si>
    <t>Partes de amarillo  (1-4)</t>
  </si>
  <si>
    <t>Partes de rojo (1-4)</t>
  </si>
  <si>
    <t>Ancho de aguja</t>
  </si>
  <si>
    <t>www.auval.com.mx</t>
  </si>
  <si>
    <r>
      <rPr>
        <b/>
        <sz val="10"/>
        <rFont val="Arial"/>
        <family val="2"/>
      </rPr>
      <t>INSTRUCCIONES:</t>
    </r>
    <r>
      <rPr>
        <sz val="10"/>
        <rFont val="Arial"/>
        <family val="2"/>
      </rPr>
      <t xml:space="preserve">
Inserte una copia de esta hoja por cada gráfica de velocímentro que quiera hacer en un archivo. Puede ocultarlas después de hacer este proceso.
Corte la gráfica que necesite y péguela en la hoja donde quiera hacer su reporte.
Puede llenar los datos aquí, o también puede dar click en el valor de "Valor entre...", escribir un signo de igual y luego dar click en la celda que tiene el valor que quiere graficar (por ejemplo =Hoja 1!B2).</t>
    </r>
  </si>
  <si>
    <t>ROJO</t>
  </si>
  <si>
    <t>Hitos</t>
  </si>
  <si>
    <t>AVANCE POR HITO</t>
  </si>
  <si>
    <t>CODIGO PRESUPUESTAL:</t>
  </si>
  <si>
    <t>Producto</t>
  </si>
  <si>
    <t>Fecha: 01/08/2017</t>
  </si>
  <si>
    <t>Resumen Proyecto / Plan de Acción</t>
  </si>
  <si>
    <t>2.1</t>
  </si>
  <si>
    <t>2.2</t>
  </si>
  <si>
    <t>Versión: 6</t>
  </si>
  <si>
    <t xml:space="preserve"> </t>
  </si>
  <si>
    <t>A2.  Convertir las tecnologías de información en una ventaja competitiva del negocio.</t>
  </si>
  <si>
    <t>02 DE ENERO DE 2018</t>
  </si>
  <si>
    <t>05 DE JULIO DE 2018</t>
  </si>
  <si>
    <t>Realizar la implementación y puesta en operación en modalidad software como servicios de un Sistema de Información Core del ICETEX de los procesos de Crédito, Cartera, Cobranzas, Fondos y otros procesos de la operación misional de la entidad.</t>
  </si>
  <si>
    <t xml:space="preserve">GERENTE DE PROYECTO CORE </t>
  </si>
  <si>
    <t xml:space="preserve">DISEÑO DE LA SOLUCION </t>
  </si>
  <si>
    <t xml:space="preserve">         Ajuste con base en GAPS acordados</t>
  </si>
  <si>
    <t xml:space="preserve">         Sesión de aprobación VOT</t>
  </si>
  <si>
    <t xml:space="preserve">         Presentación Arquitectura de Solución</t>
  </si>
  <si>
    <t xml:space="preserve">         Ajustes documento diseño técnico de la solución</t>
  </si>
  <si>
    <t xml:space="preserve">         Ajustes documento diseño técnico de la base de datos</t>
  </si>
  <si>
    <t xml:space="preserve">         Ajustes documento diseño técnicos de los módulos de la solución</t>
  </si>
  <si>
    <t xml:space="preserve">         Ajustes documento técnico de la capa de integración</t>
  </si>
  <si>
    <t xml:space="preserve">         Ajustes documento plan de migración</t>
  </si>
  <si>
    <t xml:space="preserve">         Ajuste documento de parametrización (Archivo común)</t>
  </si>
  <si>
    <t xml:space="preserve">         Ajuste documentos arquitectura empresarial integral</t>
  </si>
  <si>
    <t xml:space="preserve">         Presentación y aprobación documentos de diseño</t>
  </si>
  <si>
    <t>UT</t>
  </si>
  <si>
    <t>UT-ICETEX</t>
  </si>
  <si>
    <t xml:space="preserve">Presentación de analisis del resultados de los GAP a las vicepresidencia. </t>
  </si>
  <si>
    <t xml:space="preserve">Presentación de identificación  de la aprobación de los GAP a las vicepresidencia. </t>
  </si>
  <si>
    <t>Documento de la arquitectura de la solución</t>
  </si>
  <si>
    <t>Documento diseño técnico de la solución ( Ajustado)</t>
  </si>
  <si>
    <t>Documento diseño técnico de la base de datos ( Ajustado )</t>
  </si>
  <si>
    <t>Documento diseño técnicos de los módulos de la solución - (Ajustado )</t>
  </si>
  <si>
    <t xml:space="preserve"> Documento técnico de la capa de integración (Ajustado ) </t>
  </si>
  <si>
    <t xml:space="preserve">documento plan de migración (Ajustado ) </t>
  </si>
  <si>
    <t xml:space="preserve">documento de parametrización (Ajustado ) Fondos  y Cobranza </t>
  </si>
  <si>
    <t>Documentos arquitectura empresarial integral (Ajustado )</t>
  </si>
  <si>
    <t xml:space="preserve"> Presentación y aprobación documentos de diseño (Ajustado )</t>
  </si>
  <si>
    <t>1.11</t>
  </si>
  <si>
    <t>1.5</t>
  </si>
  <si>
    <t>1.6</t>
  </si>
  <si>
    <t>1.7</t>
  </si>
  <si>
    <t>1.8</t>
  </si>
  <si>
    <t>1.9</t>
  </si>
  <si>
    <t>1.10</t>
  </si>
  <si>
    <t xml:space="preserve">CAPACITACIÓN </t>
  </si>
  <si>
    <t xml:space="preserve">            Capacitación para las pruebas - cartera </t>
  </si>
  <si>
    <t>2.3</t>
  </si>
  <si>
    <t xml:space="preserve">            Capacitación para las pruebas- cobranza </t>
  </si>
  <si>
    <t xml:space="preserve">            Capacitación para pruebas - fondos </t>
  </si>
  <si>
    <t xml:space="preserve">            Entregar plan de capacitación - cartera </t>
  </si>
  <si>
    <t xml:space="preserve">            Aprobar plan de capacitación - cartera </t>
  </si>
  <si>
    <t xml:space="preserve">            Ejecutar plan de capacitación - cartera </t>
  </si>
  <si>
    <t xml:space="preserve">            Evaluar capacitaciones - cartera</t>
  </si>
  <si>
    <t xml:space="preserve">            Entregar plan de capacitación - cobranza </t>
  </si>
  <si>
    <t xml:space="preserve">            Aprobar plan de capacitación  cobranza </t>
  </si>
  <si>
    <t xml:space="preserve">            Ejecutar plan de capacitación - cobranza</t>
  </si>
  <si>
    <t xml:space="preserve">            Evaluar capacitaciones - cobranza </t>
  </si>
  <si>
    <t xml:space="preserve">            Entregar plan de capacitación - fondos </t>
  </si>
  <si>
    <t xml:space="preserve">            Aprobar plan de capacitación - fondos </t>
  </si>
  <si>
    <t xml:space="preserve">             Ejecutar plan de capacitación - fondos</t>
  </si>
  <si>
    <t xml:space="preserve">             Evaluar capacitaciones - fondos</t>
  </si>
  <si>
    <t>2.4</t>
  </si>
  <si>
    <t>2.5</t>
  </si>
  <si>
    <t>2.6</t>
  </si>
  <si>
    <t>2.7</t>
  </si>
  <si>
    <t>2.8</t>
  </si>
  <si>
    <t>2.9</t>
  </si>
  <si>
    <t>2.10</t>
  </si>
  <si>
    <t>2.11</t>
  </si>
  <si>
    <t>2.12</t>
  </si>
  <si>
    <t>2.13</t>
  </si>
  <si>
    <t>2.14</t>
  </si>
  <si>
    <t>2.15</t>
  </si>
  <si>
    <t>30/02/2018</t>
  </si>
  <si>
    <t>ICETEX - INTERV</t>
  </si>
  <si>
    <t>ICETEX</t>
  </si>
  <si>
    <t xml:space="preserve">Presentación de las planillas, formato , evidencias, evaluación </t>
  </si>
  <si>
    <t xml:space="preserve">Documento de resultados de capacitaciones </t>
  </si>
  <si>
    <t xml:space="preserve">Documento de plan de capacitaciones de cartera </t>
  </si>
  <si>
    <t>Acta de aprobacion y documento de la Interventoria</t>
  </si>
  <si>
    <t xml:space="preserve">Documento de plan de capacitaciones de cartera  planillas - encuesta , acta. </t>
  </si>
  <si>
    <t xml:space="preserve">Documento de plan de capacitaciones de cobranza </t>
  </si>
  <si>
    <t xml:space="preserve">Documento de plan de capacitaciones de cobranza  planillas - encuesta , acta. </t>
  </si>
  <si>
    <t xml:space="preserve">Documento de resultado de evaluación .  </t>
  </si>
  <si>
    <t>Documento de plan de capacitaciones de fondos</t>
  </si>
  <si>
    <t xml:space="preserve">Documento de plan de capacitaciones de fondos  - planillas - encuesta , acta. </t>
  </si>
  <si>
    <t xml:space="preserve">PRUEBAS DE CERTIFICACION </t>
  </si>
  <si>
    <t xml:space="preserve">             Pruebas unitarias Cobranzas</t>
  </si>
  <si>
    <t xml:space="preserve">             Pruebas unitarias Interfaces</t>
  </si>
  <si>
    <t xml:space="preserve">                Pruebas unitarias Fondos y Alianzas</t>
  </si>
  <si>
    <t xml:space="preserve">               Pruebas unitarias interfaces</t>
  </si>
  <si>
    <t xml:space="preserve">            Definir plan de pruebas Ciclo 1</t>
  </si>
  <si>
    <t xml:space="preserve">            Definir datos de prueba Ciclo 1</t>
  </si>
  <si>
    <t xml:space="preserve">            Pruebas funcionales desembolsos</t>
  </si>
  <si>
    <t xml:space="preserve">            Pruebas funcionales cartera</t>
  </si>
  <si>
    <t xml:space="preserve">            Pruebas interfaces </t>
  </si>
  <si>
    <t xml:space="preserve">            Definir plan de pruebas integrales Ciclo 1</t>
  </si>
  <si>
    <t xml:space="preserve">            Definir datos de pruebas integrales Ciclo 1</t>
  </si>
  <si>
    <t xml:space="preserve">            Pruebas integrales</t>
  </si>
  <si>
    <t xml:space="preserve">             Definir plan de pruebas Ciclo 2</t>
  </si>
  <si>
    <t xml:space="preserve">             Definir datos de prueba Ciclo 2</t>
  </si>
  <si>
    <t xml:space="preserve">             Pruebas funcionales cobranzas</t>
  </si>
  <si>
    <t xml:space="preserve">             Pruebas funcionales interfaces</t>
  </si>
  <si>
    <t xml:space="preserve">             Definir plan de pruebas integrales Ciclo 3</t>
  </si>
  <si>
    <t xml:space="preserve">             Definir datos de pruebas integrales Ciclo 3</t>
  </si>
  <si>
    <t xml:space="preserve">             Pruebas integrales</t>
  </si>
  <si>
    <t xml:space="preserve">             Pruebas funcionales Fondos y Alianzas</t>
  </si>
  <si>
    <t xml:space="preserve">            Pruebas funcionales servicios web fondos y alianzas</t>
  </si>
  <si>
    <t xml:space="preserve">            Pruebas funcionales interfaces y contabilidad</t>
  </si>
  <si>
    <t xml:space="preserve">             Pruebas integrales - fondos </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</si>
  <si>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</si>
  <si>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</si>
  <si>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</si>
  <si>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</si>
  <si>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</si>
  <si>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</si>
  <si>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</si>
  <si>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</si>
  <si>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</si>
  <si>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</si>
  <si>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</si>
  <si>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</si>
  <si>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</si>
  <si>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</si>
  <si>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</si>
  <si>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</si>
  <si>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</si>
  <si>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</si>
  <si>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</si>
  <si>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</si>
  <si>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</si>
  <si>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</si>
  <si>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</si>
  <si>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</si>
  <si>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</si>
  <si>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</si>
  <si>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</si>
  <si>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ICETEX-UT</t>
  </si>
  <si>
    <t>Documento de las Pruebas unitarias Interfaces</t>
  </si>
  <si>
    <t xml:space="preserve"> Documento de las Pruebas unitarias Fondos y Alianzas</t>
  </si>
  <si>
    <t xml:space="preserve">Documento de las    Pruebas unitarias interfaces Fondos y Alianzas. </t>
  </si>
  <si>
    <t xml:space="preserve">Plan de pruebas - UT - ICETEX  - cartera </t>
  </si>
  <si>
    <t>Documento de los datos  de pruebas - ICETEX - cartera</t>
  </si>
  <si>
    <t>Documento de las Pruebas funcionales desembolsos - cartera</t>
  </si>
  <si>
    <t>Documento Pruebas funcionales cartera . ICETEX</t>
  </si>
  <si>
    <t xml:space="preserve">Documento de las  Pruebas interfaces  - cartera  - ICETEX </t>
  </si>
  <si>
    <t>Documento de plan de pruebas integrales cartera</t>
  </si>
  <si>
    <t>Documento de los datos  de pruebas - ICETEX</t>
  </si>
  <si>
    <t>Documento de las pruebas integrales - ICETEX</t>
  </si>
  <si>
    <t xml:space="preserve">Plan de pruebas - UT - ICETEX  cobranza </t>
  </si>
  <si>
    <t xml:space="preserve">Documento de los datos  de pruebas - ICETEX - cobranza </t>
  </si>
  <si>
    <t>Documento Pruebas funcionales cobranzas , formatos, acta .. Etc</t>
  </si>
  <si>
    <t xml:space="preserve">Documento de las  Pruebas interfaces  - cobranza - ICETEX </t>
  </si>
  <si>
    <t>Documento de plan de pruebas integrales fondos</t>
  </si>
  <si>
    <t>Documento de los datos  de pruebas - ICETEX - fondos</t>
  </si>
  <si>
    <t>Documento de las pruebas integrales - ICETEX - fondos</t>
  </si>
  <si>
    <t>Plan de pruebas - UT - ICETEX  fondos</t>
  </si>
  <si>
    <t xml:space="preserve">Documento de los datos  de pruebas - ICETEX - fondos </t>
  </si>
  <si>
    <t>Documento Pruebas funcionales fondos , formatos, acta .. Etc</t>
  </si>
  <si>
    <t xml:space="preserve">Documento de las  Pruebas interfaces  - fondos - ICETEX </t>
  </si>
  <si>
    <t>Documento   Pruebas funcionales interfaces y contabilidad</t>
  </si>
  <si>
    <t>Documento de plan de pruebas integrales FONDOS</t>
  </si>
  <si>
    <t>Documento de los datos  de pruebas - ICETEX - FONDOS</t>
  </si>
  <si>
    <t>Documento de las pruebas integrales - ICETEX - FONDOS</t>
  </si>
  <si>
    <t xml:space="preserve">         Finalizar documento de GAPS</t>
  </si>
  <si>
    <t xml:space="preserve">         Presentación VOT</t>
  </si>
  <si>
    <t xml:space="preserve">         Ajustes documento</t>
  </si>
  <si>
    <t xml:space="preserve">         Presentación Ajustes a VOT</t>
  </si>
  <si>
    <t xml:space="preserve">         Presentación y VoBo Presidencia</t>
  </si>
  <si>
    <t xml:space="preserve">         Sesiones de trabajo VCC</t>
  </si>
  <si>
    <t xml:space="preserve">         Sesiones de trabajo VFA</t>
  </si>
  <si>
    <t xml:space="preserve">         Sesiones de trabajo VF</t>
  </si>
  <si>
    <t xml:space="preserve">         Sesión de trabajo VOT</t>
  </si>
  <si>
    <t xml:space="preserve">         Sesión de trabajo Jurídica</t>
  </si>
  <si>
    <t xml:space="preserve">         Aprobación Comité Directivo ICETEX</t>
  </si>
  <si>
    <t xml:space="preserve">         Verificación de infraestructura</t>
  </si>
  <si>
    <t xml:space="preserve">         Verificación de seguridad</t>
  </si>
  <si>
    <t xml:space="preserve">         Verificación de requerimientos técnicos</t>
  </si>
  <si>
    <t xml:space="preserve">         Certificación Interventoría - Icetex - Riesgos</t>
  </si>
  <si>
    <t>ICETEX-INTERVENTORÍA</t>
  </si>
  <si>
    <t xml:space="preserve"> Presentación VOT- Analisis de los GAP</t>
  </si>
  <si>
    <t>Documento de aprobación GAP</t>
  </si>
  <si>
    <t xml:space="preserve">Presentación Ajustes a VOT  - CARTERA </t>
  </si>
  <si>
    <t>Documento de negociación de GAP</t>
  </si>
  <si>
    <t>Documento de analisis de GAP VCC</t>
  </si>
  <si>
    <t>Documento de analisis de GAP VFA</t>
  </si>
  <si>
    <t>Documento de analisis de GAP VF</t>
  </si>
  <si>
    <t>Documento de analisis de GAP VOT</t>
  </si>
  <si>
    <t xml:space="preserve">Documento de analisis tecnico  de Infraestructura </t>
  </si>
  <si>
    <t>Documento de analisis tecnico  de seguridad</t>
  </si>
  <si>
    <t xml:space="preserve">Documento de analisis de los requerimientos tecnicos </t>
  </si>
  <si>
    <t xml:space="preserve">Documento de analisis de los RIESGOS  frente al ICETEX </t>
  </si>
  <si>
    <t>4.1</t>
  </si>
  <si>
    <t>4.2</t>
  </si>
  <si>
    <t>4.3</t>
  </si>
  <si>
    <t>4.4</t>
  </si>
  <si>
    <t>4.5</t>
  </si>
  <si>
    <t>4.6</t>
  </si>
  <si>
    <t>4.7</t>
  </si>
  <si>
    <t>4.8</t>
  </si>
  <si>
    <t>4.9</t>
  </si>
  <si>
    <t>4.10</t>
  </si>
  <si>
    <t>4.11</t>
  </si>
  <si>
    <t>4.12</t>
  </si>
  <si>
    <t>4.13</t>
  </si>
  <si>
    <t>4.14</t>
  </si>
  <si>
    <t>4.15</t>
  </si>
  <si>
    <t>Documento de GAPS</t>
  </si>
  <si>
    <t xml:space="preserve">Presentación de analisis del resultados de los GAP a las vicepresidencia,
Documento de la arquitectura de la solución.
Documento diseño técnico de la solución, bass de datos, módulos de solución, capa de integración y plan de migración.
</t>
  </si>
  <si>
    <t>UT-ICETEX
ICETEX - INTERV</t>
  </si>
  <si>
    <t>Presentación de las planillas, formato , evidencias, evaluación,
Documento de resultados de capacitaciones. 
Acta de aprobacion y documento de la Interventoria</t>
  </si>
  <si>
    <t>Documento de las   Pruebas unitarias, Cobranzas,  fondos y alianzas e interfaces.
Documento de los datos  de pruebas - ICETEX - cartera</t>
  </si>
  <si>
    <t xml:space="preserve">
Documento de GAPS
Presentación VOT- Analisis de los GAP
Presentación Ajustes a VOT, VFA, VF.
Documento de analisis tecnico  de Infraestructura 
</t>
  </si>
  <si>
    <t xml:space="preserve"> Presentación VOT- Analisis de los GAP.
Documento de negociación de GAP.
Documento de analisis de GAP VCC, VOT, VF
Documento de analisis tecnico  de Infraestructura.
Documento de analisis tecnico  de seguridad.
Documento de analisis de los requerimientos tecnicos 
</t>
  </si>
  <si>
    <t xml:space="preserve">Documento arhivo común.
Documento de mapeo de datos.
Acta, formatos , documentos  del avance del migración.
Documento con las  estructuras y datos a la fecha para iniciar verificación de consistencia.
Documento del resultado de pre conversión.
Documento, acta y formatos de verificación de la información de  migracion.
Documento de los Soporte y Verificación en Sitio de los datos.
Certificación del Inicio de la Conversión.
</t>
  </si>
  <si>
    <t>DISPONIBILIDAD, EFICIENCIA, EFECTIVIDAD E INTEGRACIÓN</t>
  </si>
  <si>
    <t>MIGRACIÓN</t>
  </si>
  <si>
    <t>CONSTRUCCIÓN</t>
  </si>
  <si>
    <t>PERSONALIZACIÓN</t>
  </si>
  <si>
    <t>IMPLEMENTACIÓN</t>
  </si>
  <si>
    <t xml:space="preserve">Actas, formatos , documentos personalización de cobranza.
Documento del los resultados de WS-Actualizar Comité Crédito Alianzas
Documento , acta , formatos del simulador de credito.
 Documento , actas , formatos de las Novedades masivas.
Documento del los resultados WS- Consulta centro de costo Fondos y Alianzas (Apoteosys)
</t>
  </si>
  <si>
    <t>Documentos , actas , formatos de las Pruebas unitarias desembolsos y préstamos</t>
  </si>
  <si>
    <t>G332211003004</t>
  </si>
  <si>
    <t>ESPACIO RESERVADO PARA EL SEGUIMIENTO DE LA OFICINA ASESORA DE PLANEACIÓN</t>
  </si>
  <si>
    <t>PROYECTO CORE BANCARIO - Fase II</t>
  </si>
  <si>
    <t>DIMENSIÓN DE GESTIÓN Y DESEMPEÑO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</si>
</sst>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4" formatCode="_(&quot;$&quot;\ * #,##0.00_);_(&quot;$&quot;\ * \(#,##0.00\);_(&quot;$&quot;\ * &quot;-&quot;??_);_(@_)"/>
  </numFmts>
  <fonts count="35"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sz val="11"/>
      <name val="Calibri"/>
      <family val="2"/>
      <scheme val="minor"/>
    </font>
    <font>
      <b/>
      <sz val="12"/>
      <name val="Calibri"/>
      <family val="2"/>
      <scheme val="minor"/>
    </font>
    <font>
      <sz val="10"/>
      <name val="Arial"/>
      <family val="2"/>
    </font>
    <font>
      <sz val="10"/>
      <color theme="0" tint="-0.249977111117893"/>
      <name val="Arial"/>
      <family val="2"/>
    </font>
    <font>
      <sz val="10"/>
      <color theme="1"/>
      <name val="Arial"/>
      <family val="2"/>
    </font>
    <font>
      <sz val="10"/>
      <color theme="0"/>
      <name val="Arial"/>
      <family val="2"/>
    </font>
    <font>
      <sz val="14"/>
      <color theme="0"/>
      <name val="Arial"/>
      <family val="2"/>
    </font>
    <font>
      <u/>
      <sz val="10"/>
      <color theme="10"/>
      <name val="Arial"/>
      <family val="2"/>
    </font>
    <font>
      <u/>
      <sz val="10"/>
      <color theme="0"/>
      <name val="Arial"/>
      <family val="2"/>
    </font>
    <font>
      <b/>
      <sz val="10"/>
      <name val="Arial"/>
      <family val="2"/>
    </font>
    <font>
      <b/>
      <i/>
      <sz val="12"/>
      <color theme="1"/>
      <name val="Calibri"/>
      <family val="2"/>
      <scheme val="minor"/>
    </font>
    <font>
      <sz val="12"/>
      <color theme="1"/>
      <name val="Calibri"/>
      <family val="2"/>
      <scheme val="minor"/>
    </font>
    <font>
      <b/>
      <sz val="14"/>
      <color theme="1"/>
      <name val="Calibri"/>
      <family val="2"/>
      <scheme val="minor"/>
    </font>
    <font>
      <b/>
      <sz val="16"/>
      <color theme="3"/>
      <name val="Georgia"/>
      <family val="1"/>
    </font>
    <font>
      <b/>
      <sz val="12"/>
      <color theme="3"/>
      <name val="Georgia"/>
      <family val="1"/>
    </font>
    <font>
      <b/>
      <sz val="16"/>
      <color theme="3"/>
      <name val="Calibri"/>
      <family val="2"/>
      <scheme val="minor"/>
    </font>
    <font>
      <b/>
      <sz val="12"/>
      <color theme="1"/>
      <name val="Calibri"/>
      <family val="2"/>
      <scheme val="minor"/>
    </font>
    <font>
      <b/>
      <sz val="12"/>
      <name val="Calibri"/>
      <family val="2"/>
      <scheme val="minor"/>
    </font>
    <font>
      <b/>
      <sz val="10"/>
      <color rgb="FF000000"/>
      <name val="Microsoft Sans Serif"/>
      <family val="2"/>
    </font>
    <font>
      <sz val="10"/>
      <color rgb="FF000000"/>
      <name val="Microsoft Sans Serif"/>
      <family val="2"/>
    </font>
    <font>
      <b/>
      <sz val="11"/>
      <name val="Microsoft Sans Serif"/>
      <family val="2"/>
    </font>
    <font>
      <b/>
      <sz val="10"/>
      <name val="Microsoft Sans Serif"/>
      <family val="2"/>
    </font>
    <font>
      <b/>
      <i/>
      <sz val="16"/>
      <color theme="1"/>
      <name val="Microsoft Sans Serif"/>
      <family val="2"/>
    </font>
    <font>
      <b/>
      <sz val="12"/>
      <color theme="1"/>
      <name val="Microsoft Sans Serif"/>
      <family val="2"/>
    </font>
    <font>
      <sz val="11"/>
      <color rgb="FF000000"/>
      <name val="Calibri"/>
      <family val="2"/>
      <scheme val="minor"/>
    </font>
    <font>
      <b/>
      <sz val="11"/>
      <color rgb="FF000000"/>
      <name val="Calibri"/>
      <family val="2"/>
      <scheme val="minor"/>
    </font>
    <font>
      <b/>
      <i/>
      <sz val="14"/>
      <color theme="1"/>
      <name val="Microsoft Sans Serif"/>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theme="0"/>
      </patternFill>
    </fill>
  </fills>
  <borders count="59">
    <border>
      <left/>
      <right/>
      <top/>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medium">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hair">
        <color rgb="FF00206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right style="medium">
        <color theme="0" tint="-0.34998626667073579"/>
      </right>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hair">
        <color theme="0" tint="-0.34998626667073579"/>
      </bottom>
      <diagonal/>
    </border>
    <border>
      <left/>
      <right/>
      <top style="medium">
        <color theme="0" tint="-0.34998626667073579"/>
      </top>
      <bottom style="hair">
        <color theme="0" tint="-0.34998626667073579"/>
      </bottom>
      <diagonal/>
    </border>
    <border>
      <left/>
      <right style="medium">
        <color theme="0" tint="-0.34998626667073579"/>
      </right>
      <top style="medium">
        <color theme="0" tint="-0.34998626667073579"/>
      </top>
      <bottom style="hair">
        <color theme="0" tint="-0.34998626667073579"/>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right style="medium">
        <color theme="0" tint="-0.34998626667073579"/>
      </right>
      <top style="hair">
        <color theme="0" tint="-0.34998626667073579"/>
      </top>
      <bottom style="medium">
        <color theme="0" tint="-0.34998626667073579"/>
      </bottom>
      <diagonal/>
    </border>
    <border>
      <left style="hair">
        <color theme="0" tint="-0.34998626667073579"/>
      </left>
      <right style="hair">
        <color theme="0" tint="-0.34998626667073579"/>
      </right>
      <top style="medium">
        <color theme="0" tint="-0.34998626667073579"/>
      </top>
      <bottom style="hair">
        <color theme="0" tint="-0.34998626667073579"/>
      </bottom>
      <diagonal/>
    </border>
    <border>
      <left style="hair">
        <color theme="0" tint="-0.34998626667073579"/>
      </left>
      <right style="medium">
        <color theme="0" tint="-0.34998626667073579"/>
      </right>
      <top style="medium">
        <color theme="0" tint="-0.34998626667073579"/>
      </top>
      <bottom style="hair">
        <color theme="0" tint="-0.34998626667073579"/>
      </bottom>
      <diagonal/>
    </border>
    <border>
      <left style="medium">
        <color theme="0" tint="-0.34998626667073579"/>
      </left>
      <right style="hair">
        <color theme="0" tint="-0.34998626667073579"/>
      </right>
      <top style="medium">
        <color theme="0" tint="-0.34998626667073579"/>
      </top>
      <bottom style="hair">
        <color theme="0" tint="-0.34998626667073579"/>
      </bottom>
      <diagonal/>
    </border>
    <border>
      <left style="hair">
        <color rgb="FF002060"/>
      </left>
      <right style="medium">
        <color rgb="FF002060"/>
      </right>
      <top style="medium">
        <color rgb="FF002060"/>
      </top>
      <bottom style="hair">
        <color rgb="FF002060"/>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style="hair">
        <color rgb="FF002060"/>
      </left>
      <right style="hair">
        <color rgb="FF002060"/>
      </right>
      <top style="medium">
        <color rgb="FF002060"/>
      </top>
      <bottom/>
      <diagonal/>
    </border>
    <border>
      <left style="hair">
        <color rgb="FF002060"/>
      </left>
      <right style="hair">
        <color rgb="FF002060"/>
      </right>
      <top/>
      <bottom/>
      <diagonal/>
    </border>
    <border>
      <left style="hair">
        <color rgb="FF002060"/>
      </left>
      <right style="hair">
        <color rgb="FF002060"/>
      </right>
      <top/>
      <bottom style="hair">
        <color rgb="FF002060"/>
      </bottom>
      <diagonal/>
    </border>
    <border>
      <left style="hair">
        <color rgb="FF002060"/>
      </left>
      <right/>
      <top style="hair">
        <color rgb="FF002060"/>
      </top>
      <bottom style="hair">
        <color rgb="FF002060"/>
      </bottom>
      <diagonal/>
    </border>
    <border>
      <left/>
      <right/>
      <top style="hair">
        <color rgb="FF002060"/>
      </top>
      <bottom style="hair">
        <color rgb="FF002060"/>
      </bottom>
      <diagonal/>
    </border>
    <border>
      <left/>
      <right style="hair">
        <color rgb="FF002060"/>
      </right>
      <top style="hair">
        <color rgb="FF002060"/>
      </top>
      <bottom style="hair">
        <color rgb="FF002060"/>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rgb="FF002060"/>
      </right>
      <top style="hair">
        <color rgb="FF002060"/>
      </top>
      <bottom style="hair">
        <color rgb="FF002060"/>
      </bottom>
      <diagonal/>
    </border>
    <border>
      <left style="medium">
        <color theme="0" tint="-0.34998626667073579"/>
      </left>
      <right/>
      <top style="medium">
        <color theme="0" tint="-0.34998626667073579"/>
      </top>
      <bottom/>
      <diagonal/>
    </border>
    <border>
      <left style="hair">
        <color rgb="FF002060"/>
      </left>
      <right/>
      <top style="hair">
        <color rgb="FF002060"/>
      </top>
      <bottom/>
      <diagonal/>
    </border>
    <border>
      <left/>
      <right/>
      <top style="hair">
        <color rgb="FF002060"/>
      </top>
      <bottom/>
      <diagonal/>
    </border>
    <border>
      <left/>
      <right style="medium">
        <color rgb="FF002060"/>
      </right>
      <top style="hair">
        <color rgb="FF002060"/>
      </top>
      <bottom/>
      <diagonal/>
    </border>
    <border>
      <left style="thin">
        <color indexed="64"/>
      </left>
      <right style="thin">
        <color indexed="64"/>
      </right>
      <top style="thin">
        <color indexed="64"/>
      </top>
      <bottom style="thin">
        <color indexed="64"/>
      </bottom>
      <diagonal/>
    </border>
    <border>
      <left style="hair">
        <color rgb="FF002060"/>
      </left>
      <right/>
      <top/>
      <bottom/>
      <diagonal/>
    </border>
    <border>
      <left/>
      <right style="medium">
        <color rgb="FF002060"/>
      </right>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0" fillId="0" borderId="0"/>
    <xf numFmtId="0" fontId="15" fillId="0" borderId="0" applyNumberFormat="0" applyFill="0" applyBorder="0" applyAlignment="0" applyProtection="0">
      <alignment vertical="top"/>
      <protection locked="0"/>
    </xf>
    <xf numFmtId="42" fontId="7" fillId="0" borderId="0" applyFont="0" applyFill="0" applyBorder="0" applyAlignment="0" applyProtection="0"/>
  </cellStyleXfs>
  <cellXfs count="164">
    <xf numFmtId="0" fontId="0" fillId="0" borderId="0" xfId="0"/>
    <xf numFmtId="0" fontId="0" fillId="0" borderId="0" xfId="0" applyAlignment="1"/>
    <xf numFmtId="0" fontId="0" fillId="0" borderId="0" xfId="0" applyFont="1" applyAlignment="1"/>
    <xf numFmtId="9" fontId="6" fillId="4" borderId="4" xfId="6" applyFont="1" applyFill="1" applyBorder="1"/>
    <xf numFmtId="0" fontId="0" fillId="0" borderId="0" xfId="0" applyAlignment="1">
      <alignment horizontal="left"/>
    </xf>
    <xf numFmtId="0" fontId="11" fillId="10" borderId="0" xfId="7" applyFont="1" applyFill="1"/>
    <xf numFmtId="0" fontId="12" fillId="10" borderId="0" xfId="7" applyFont="1" applyFill="1"/>
    <xf numFmtId="0" fontId="11" fillId="2" borderId="0" xfId="7" applyFont="1" applyFill="1"/>
    <xf numFmtId="0" fontId="13" fillId="2" borderId="0" xfId="7" applyFont="1" applyFill="1"/>
    <xf numFmtId="0" fontId="13" fillId="9" borderId="0" xfId="7" applyFont="1" applyFill="1"/>
    <xf numFmtId="0" fontId="13" fillId="8" borderId="0" xfId="7" applyFont="1" applyFill="1"/>
    <xf numFmtId="0" fontId="14" fillId="9" borderId="29" xfId="7" applyFont="1" applyFill="1" applyBorder="1" applyAlignment="1">
      <alignment horizontal="center"/>
    </xf>
    <xf numFmtId="0" fontId="14" fillId="9" borderId="30" xfId="7" applyFont="1" applyFill="1" applyBorder="1" applyAlignment="1">
      <alignment horizontal="center"/>
    </xf>
    <xf numFmtId="0" fontId="13" fillId="9" borderId="31" xfId="7" applyFont="1" applyFill="1" applyBorder="1"/>
    <xf numFmtId="0" fontId="10" fillId="2" borderId="31" xfId="7" applyFont="1" applyFill="1" applyBorder="1" applyProtection="1">
      <protection locked="0"/>
    </xf>
    <xf numFmtId="0" fontId="16" fillId="9" borderId="0" xfId="8" applyFont="1" applyFill="1" applyBorder="1" applyAlignment="1" applyProtection="1">
      <alignment horizontal="center"/>
    </xf>
    <xf numFmtId="0" fontId="13" fillId="9" borderId="0" xfId="7" applyFont="1" applyFill="1" applyBorder="1" applyAlignment="1">
      <alignment horizontal="center"/>
    </xf>
    <xf numFmtId="0" fontId="11" fillId="8" borderId="0" xfId="7" applyFont="1" applyFill="1"/>
    <xf numFmtId="0" fontId="11" fillId="2" borderId="33" xfId="7" applyFont="1" applyFill="1" applyBorder="1" applyAlignment="1">
      <alignment vertical="center" wrapText="1"/>
    </xf>
    <xf numFmtId="0" fontId="11" fillId="2" borderId="34" xfId="7" applyFont="1" applyFill="1" applyBorder="1" applyAlignment="1">
      <alignment vertical="center"/>
    </xf>
    <xf numFmtId="0" fontId="11" fillId="2" borderId="35" xfId="7" applyFont="1" applyFill="1" applyBorder="1" applyAlignment="1">
      <alignment vertical="center"/>
    </xf>
    <xf numFmtId="0" fontId="11" fillId="2" borderId="36" xfId="7" applyFont="1" applyFill="1" applyBorder="1" applyAlignment="1">
      <alignment vertical="center"/>
    </xf>
    <xf numFmtId="0" fontId="11" fillId="2" borderId="37" xfId="7" applyFont="1" applyFill="1" applyBorder="1" applyAlignment="1">
      <alignment vertical="center"/>
    </xf>
    <xf numFmtId="0" fontId="11" fillId="2" borderId="38" xfId="7" applyFont="1" applyFill="1" applyBorder="1" applyAlignment="1">
      <alignment vertical="center"/>
    </xf>
    <xf numFmtId="0" fontId="11" fillId="2" borderId="39" xfId="7" applyFont="1" applyFill="1" applyBorder="1" applyAlignment="1">
      <alignment vertical="center"/>
    </xf>
    <xf numFmtId="0" fontId="11" fillId="2" borderId="40" xfId="7" applyFont="1" applyFill="1" applyBorder="1" applyAlignment="1">
      <alignment vertical="center"/>
    </xf>
    <xf numFmtId="9" fontId="10" fillId="2" borderId="31" xfId="7" applyNumberFormat="1" applyFont="1" applyFill="1" applyBorder="1" applyProtection="1">
      <protection locked="0"/>
    </xf>
    <xf numFmtId="0" fontId="9" fillId="10" borderId="41" xfId="0" applyFont="1" applyFill="1" applyBorder="1" applyAlignment="1" applyProtection="1">
      <alignment horizontal="center"/>
    </xf>
    <xf numFmtId="9" fontId="5" fillId="11" borderId="41" xfId="6" applyFont="1" applyFill="1" applyBorder="1" applyAlignment="1" applyProtection="1">
      <alignment horizontal="center"/>
    </xf>
    <xf numFmtId="9" fontId="5" fillId="5" borderId="41" xfId="6" applyFont="1" applyFill="1" applyBorder="1" applyAlignment="1" applyProtection="1">
      <alignment horizontal="center"/>
    </xf>
    <xf numFmtId="0" fontId="19" fillId="2" borderId="0" xfId="0" applyFont="1" applyFill="1"/>
    <xf numFmtId="0" fontId="19" fillId="0" borderId="0" xfId="0" applyFont="1"/>
    <xf numFmtId="0" fontId="20" fillId="2" borderId="0" xfId="0" applyFont="1" applyFill="1" applyBorder="1" applyAlignment="1">
      <alignment horizontal="center"/>
    </xf>
    <xf numFmtId="0" fontId="21" fillId="2" borderId="0" xfId="0" applyFont="1" applyFill="1" applyBorder="1" applyAlignment="1">
      <alignment horizontal="center" vertical="center" wrapText="1"/>
    </xf>
    <xf numFmtId="9" fontId="24" fillId="2" borderId="0" xfId="0" applyNumberFormat="1" applyFont="1" applyFill="1"/>
    <xf numFmtId="0" fontId="24" fillId="2" borderId="0" xfId="0" applyFont="1" applyFill="1"/>
    <xf numFmtId="0" fontId="19" fillId="2" borderId="0" xfId="0" applyFont="1" applyFill="1" applyProtection="1"/>
    <xf numFmtId="9" fontId="24" fillId="2" borderId="0" xfId="0" applyNumberFormat="1" applyFont="1" applyFill="1" applyProtection="1"/>
    <xf numFmtId="0" fontId="19" fillId="0" borderId="0" xfId="0" applyFont="1" applyProtection="1"/>
    <xf numFmtId="0" fontId="24" fillId="2" borderId="0" xfId="0" applyFont="1" applyFill="1" applyProtection="1"/>
    <xf numFmtId="0" fontId="24" fillId="0" borderId="0" xfId="0" applyFont="1" applyProtection="1"/>
    <xf numFmtId="14" fontId="27" fillId="3" borderId="4" xfId="0" applyNumberFormat="1" applyFont="1" applyFill="1" applyBorder="1" applyAlignment="1" applyProtection="1">
      <alignment horizontal="center" vertical="center" wrapText="1" readingOrder="1"/>
      <protection locked="0"/>
    </xf>
    <xf numFmtId="1" fontId="27" fillId="3" borderId="4" xfId="0" applyNumberFormat="1" applyFont="1" applyFill="1" applyBorder="1" applyAlignment="1" applyProtection="1">
      <alignment horizontal="center" vertical="center" wrapText="1" readingOrder="1"/>
      <protection locked="0"/>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3" fillId="2" borderId="17" xfId="0" applyFont="1" applyFill="1" applyBorder="1" applyAlignment="1"/>
    <xf numFmtId="0" fontId="21" fillId="2" borderId="10" xfId="0" applyFont="1" applyFill="1" applyBorder="1" applyAlignment="1">
      <alignment vertical="center" wrapText="1"/>
    </xf>
    <xf numFmtId="0" fontId="21" fillId="2" borderId="0" xfId="0" applyFont="1" applyFill="1" applyBorder="1" applyAlignment="1">
      <alignment vertical="center" wrapText="1"/>
    </xf>
    <xf numFmtId="0" fontId="21" fillId="2" borderId="17" xfId="0" applyFont="1" applyFill="1" applyBorder="1" applyAlignment="1">
      <alignment vertical="center" wrapText="1"/>
    </xf>
    <xf numFmtId="0" fontId="0" fillId="2" borderId="0" xfId="0" applyFont="1" applyFill="1"/>
    <xf numFmtId="0" fontId="30" fillId="2" borderId="3" xfId="0" applyFont="1" applyFill="1" applyBorder="1" applyAlignment="1" applyProtection="1">
      <alignment horizontal="center" vertical="center"/>
    </xf>
    <xf numFmtId="0" fontId="31" fillId="3" borderId="3" xfId="0" applyFont="1" applyFill="1" applyBorder="1" applyAlignment="1" applyProtection="1">
      <alignment horizontal="center" vertical="center"/>
      <protection locked="0"/>
    </xf>
    <xf numFmtId="0" fontId="1" fillId="2" borderId="0" xfId="0" applyFont="1" applyFill="1" applyProtection="1"/>
    <xf numFmtId="0" fontId="1" fillId="0" borderId="0" xfId="0" applyFont="1" applyProtection="1"/>
    <xf numFmtId="0" fontId="28" fillId="6" borderId="4" xfId="0" applyFont="1" applyFill="1" applyBorder="1" applyAlignment="1" applyProtection="1">
      <alignment horizontal="center"/>
    </xf>
    <xf numFmtId="0" fontId="28" fillId="7" borderId="4" xfId="0" applyFont="1" applyFill="1" applyBorder="1" applyAlignment="1" applyProtection="1">
      <alignment horizontal="center"/>
    </xf>
    <xf numFmtId="0" fontId="32" fillId="0" borderId="56" xfId="0" applyFont="1" applyFill="1" applyBorder="1" applyAlignment="1">
      <alignment horizontal="left" vertical="center" wrapText="1"/>
    </xf>
    <xf numFmtId="0" fontId="32" fillId="0" borderId="56" xfId="0" applyFont="1" applyFill="1" applyBorder="1" applyAlignment="1">
      <alignment horizontal="left" vertical="top" wrapText="1"/>
    </xf>
    <xf numFmtId="0" fontId="6" fillId="3" borderId="4" xfId="0" applyFont="1" applyFill="1" applyBorder="1" applyAlignment="1" applyProtection="1">
      <alignment horizontal="left" wrapText="1"/>
      <protection locked="0"/>
    </xf>
    <xf numFmtId="0" fontId="32" fillId="0" borderId="56" xfId="0" applyFont="1" applyFill="1" applyBorder="1" applyAlignment="1">
      <alignment vertical="center" wrapText="1"/>
    </xf>
    <xf numFmtId="0" fontId="34" fillId="2" borderId="3" xfId="0" applyFont="1" applyFill="1" applyBorder="1" applyAlignment="1" applyProtection="1">
      <alignment horizontal="center" vertical="center"/>
    </xf>
    <xf numFmtId="0" fontId="31" fillId="2" borderId="3" xfId="0" applyFont="1" applyFill="1" applyBorder="1" applyAlignment="1" applyProtection="1">
      <alignment horizontal="center" vertical="center"/>
    </xf>
    <xf numFmtId="0" fontId="26" fillId="2" borderId="45" xfId="0" applyFont="1" applyFill="1" applyBorder="1" applyAlignment="1" applyProtection="1">
      <alignment vertical="center" wrapText="1" readingOrder="1"/>
    </xf>
    <xf numFmtId="0" fontId="27" fillId="2" borderId="47" xfId="0" applyFont="1" applyFill="1" applyBorder="1" applyAlignment="1" applyProtection="1">
      <alignment vertical="center" wrapText="1" readingOrder="1"/>
    </xf>
    <xf numFmtId="0" fontId="6" fillId="3" borderId="4" xfId="0" applyFont="1" applyFill="1" applyBorder="1" applyAlignment="1" applyProtection="1">
      <alignment horizontal="left" vertical="center" wrapText="1"/>
      <protection locked="0"/>
    </xf>
    <xf numFmtId="0" fontId="33" fillId="0" borderId="56" xfId="0" applyFont="1" applyFill="1" applyBorder="1" applyAlignment="1">
      <alignment horizontal="left" vertical="top" wrapText="1"/>
    </xf>
    <xf numFmtId="0" fontId="23" fillId="2" borderId="17" xfId="0" applyFont="1" applyFill="1" applyBorder="1" applyAlignment="1">
      <alignment horizontal="center"/>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4" fillId="3" borderId="19"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21" xfId="0" applyFont="1" applyFill="1" applyBorder="1" applyAlignment="1">
      <alignment horizontal="center" vertical="center"/>
    </xf>
    <xf numFmtId="0" fontId="9" fillId="12" borderId="22" xfId="0" applyFont="1" applyFill="1" applyBorder="1" applyAlignment="1">
      <alignment horizontal="center" vertical="center" wrapText="1"/>
    </xf>
    <xf numFmtId="0" fontId="25" fillId="12" borderId="23" xfId="0" applyFont="1" applyFill="1" applyBorder="1" applyAlignment="1">
      <alignment horizontal="center" vertical="center" wrapText="1"/>
    </xf>
    <xf numFmtId="0" fontId="25" fillId="12" borderId="24" xfId="0" applyFont="1" applyFill="1" applyBorder="1" applyAlignment="1">
      <alignment horizontal="center" vertical="center" wrapText="1"/>
    </xf>
    <xf numFmtId="0" fontId="24" fillId="3" borderId="19" xfId="0" applyFont="1" applyFill="1" applyBorder="1" applyAlignment="1">
      <alignment horizontal="center"/>
    </xf>
    <xf numFmtId="0" fontId="24" fillId="3" borderId="21" xfId="0" applyFont="1" applyFill="1" applyBorder="1" applyAlignment="1">
      <alignment horizontal="center"/>
    </xf>
    <xf numFmtId="0" fontId="20" fillId="2" borderId="14" xfId="0" applyFont="1" applyFill="1" applyBorder="1" applyAlignment="1">
      <alignment horizontal="center"/>
    </xf>
    <xf numFmtId="0" fontId="20" fillId="2" borderId="15" xfId="0" applyFont="1" applyFill="1" applyBorder="1" applyAlignment="1">
      <alignment horizontal="center"/>
    </xf>
    <xf numFmtId="0" fontId="20" fillId="2" borderId="7" xfId="0" applyFont="1" applyFill="1" applyBorder="1" applyAlignment="1">
      <alignment horizontal="center"/>
    </xf>
    <xf numFmtId="0" fontId="20" fillId="2" borderId="8" xfId="0" applyFont="1" applyFill="1" applyBorder="1" applyAlignment="1">
      <alignment horizontal="center"/>
    </xf>
    <xf numFmtId="0" fontId="20" fillId="2" borderId="12" xfId="0" applyFont="1" applyFill="1" applyBorder="1" applyAlignment="1">
      <alignment horizontal="center"/>
    </xf>
    <xf numFmtId="0" fontId="20" fillId="2" borderId="5" xfId="0" applyFont="1" applyFill="1" applyBorder="1" applyAlignment="1">
      <alignment horizontal="center"/>
    </xf>
    <xf numFmtId="0" fontId="19" fillId="2" borderId="22" xfId="0" applyFont="1" applyFill="1" applyBorder="1" applyAlignment="1">
      <alignment horizontal="center"/>
    </xf>
    <xf numFmtId="0" fontId="19" fillId="2" borderId="24" xfId="0" applyFont="1" applyFill="1" applyBorder="1" applyAlignment="1">
      <alignment horizontal="center"/>
    </xf>
    <xf numFmtId="0" fontId="24" fillId="3" borderId="20" xfId="0" applyFont="1" applyFill="1" applyBorder="1" applyAlignment="1">
      <alignment horizontal="center"/>
    </xf>
    <xf numFmtId="0" fontId="5" fillId="12" borderId="22" xfId="0" applyFont="1" applyFill="1" applyBorder="1" applyAlignment="1">
      <alignment horizontal="center"/>
    </xf>
    <xf numFmtId="0" fontId="24" fillId="12" borderId="23" xfId="0" applyFont="1" applyFill="1" applyBorder="1" applyAlignment="1">
      <alignment horizontal="center"/>
    </xf>
    <xf numFmtId="0" fontId="24" fillId="12" borderId="24" xfId="0" applyFont="1" applyFill="1" applyBorder="1" applyAlignment="1">
      <alignment horizontal="center"/>
    </xf>
    <xf numFmtId="0" fontId="5" fillId="2" borderId="22" xfId="0" applyFont="1" applyFill="1" applyBorder="1" applyAlignment="1">
      <alignment horizontal="center"/>
    </xf>
    <xf numFmtId="0" fontId="24" fillId="2" borderId="23" xfId="0" applyFont="1" applyFill="1" applyBorder="1" applyAlignment="1">
      <alignment horizontal="center"/>
    </xf>
    <xf numFmtId="0" fontId="24" fillId="2" borderId="24" xfId="0" applyFont="1" applyFill="1" applyBorder="1" applyAlignment="1">
      <alignment horizontal="center"/>
    </xf>
    <xf numFmtId="0" fontId="23" fillId="2" borderId="0" xfId="0" applyFont="1" applyFill="1" applyAlignment="1" applyProtection="1">
      <alignment horizontal="center"/>
    </xf>
    <xf numFmtId="0" fontId="24" fillId="3" borderId="25" xfId="0" applyFont="1" applyFill="1" applyBorder="1" applyAlignment="1">
      <alignment horizontal="center"/>
    </xf>
    <xf numFmtId="0" fontId="24" fillId="3" borderId="26" xfId="0" applyFont="1" applyFill="1" applyBorder="1" applyAlignment="1">
      <alignment horizontal="center"/>
    </xf>
    <xf numFmtId="0" fontId="0" fillId="12" borderId="22" xfId="0" applyFont="1" applyFill="1" applyBorder="1" applyAlignment="1">
      <alignment horizontal="center"/>
    </xf>
    <xf numFmtId="0" fontId="19" fillId="12" borderId="24" xfId="0" applyFont="1" applyFill="1" applyBorder="1" applyAlignment="1">
      <alignment horizontal="center"/>
    </xf>
    <xf numFmtId="0" fontId="6" fillId="12" borderId="22" xfId="0" applyFont="1" applyFill="1" applyBorder="1" applyAlignment="1">
      <alignment horizontal="left" wrapText="1"/>
    </xf>
    <xf numFmtId="0" fontId="6" fillId="12" borderId="23" xfId="0" applyFont="1" applyFill="1" applyBorder="1" applyAlignment="1">
      <alignment horizontal="left" wrapText="1"/>
    </xf>
    <xf numFmtId="0" fontId="24" fillId="3" borderId="52" xfId="0" applyFont="1" applyFill="1" applyBorder="1" applyAlignment="1">
      <alignment horizontal="center"/>
    </xf>
    <xf numFmtId="0" fontId="24" fillId="3" borderId="10" xfId="0" applyFont="1" applyFill="1" applyBorder="1" applyAlignment="1">
      <alignment horizontal="center"/>
    </xf>
    <xf numFmtId="0" fontId="24" fillId="3" borderId="11" xfId="0" applyFont="1" applyFill="1" applyBorder="1" applyAlignment="1">
      <alignment horizontal="center"/>
    </xf>
    <xf numFmtId="42" fontId="19" fillId="12" borderId="22" xfId="9" applyFont="1" applyFill="1" applyBorder="1" applyAlignment="1">
      <alignment horizontal="center"/>
    </xf>
    <xf numFmtId="42" fontId="19" fillId="12" borderId="23" xfId="9" applyFont="1" applyFill="1" applyBorder="1" applyAlignment="1">
      <alignment horizontal="center"/>
    </xf>
    <xf numFmtId="42" fontId="19" fillId="12" borderId="24" xfId="9" applyFont="1" applyFill="1" applyBorder="1" applyAlignment="1">
      <alignment horizontal="center"/>
    </xf>
    <xf numFmtId="164" fontId="0" fillId="12" borderId="23" xfId="5" applyFont="1" applyFill="1" applyBorder="1" applyAlignment="1">
      <alignment horizontal="center"/>
    </xf>
    <xf numFmtId="164" fontId="19" fillId="12" borderId="23" xfId="5" applyFont="1" applyFill="1" applyBorder="1" applyAlignment="1">
      <alignment horizontal="center"/>
    </xf>
    <xf numFmtId="164" fontId="19" fillId="12" borderId="24" xfId="5" applyFont="1" applyFill="1" applyBorder="1" applyAlignment="1">
      <alignment horizontal="center"/>
    </xf>
    <xf numFmtId="0" fontId="19" fillId="12" borderId="23" xfId="0" applyFont="1" applyFill="1" applyBorder="1" applyAlignment="1">
      <alignment horizontal="center"/>
    </xf>
    <xf numFmtId="9" fontId="29" fillId="6" borderId="53" xfId="6" applyFont="1" applyFill="1" applyBorder="1" applyAlignment="1" applyProtection="1">
      <alignment horizontal="center" vertical="center" wrapText="1"/>
    </xf>
    <xf numFmtId="9" fontId="29" fillId="6" borderId="54" xfId="6" applyFont="1" applyFill="1" applyBorder="1" applyAlignment="1" applyProtection="1">
      <alignment horizontal="center" vertical="center" wrapText="1"/>
    </xf>
    <xf numFmtId="9" fontId="29" fillId="6" borderId="55" xfId="6" applyFont="1" applyFill="1" applyBorder="1" applyAlignment="1" applyProtection="1">
      <alignment horizontal="center" vertical="center" wrapText="1"/>
    </xf>
    <xf numFmtId="9" fontId="29" fillId="6" borderId="57" xfId="6" applyFont="1" applyFill="1" applyBorder="1" applyAlignment="1" applyProtection="1">
      <alignment horizontal="center" vertical="center" wrapText="1"/>
    </xf>
    <xf numFmtId="9" fontId="29" fillId="6" borderId="0" xfId="6" applyFont="1" applyFill="1" applyBorder="1" applyAlignment="1" applyProtection="1">
      <alignment horizontal="center" vertical="center" wrapText="1"/>
    </xf>
    <xf numFmtId="9" fontId="29" fillId="6" borderId="58" xfId="6" applyFont="1" applyFill="1" applyBorder="1" applyAlignment="1" applyProtection="1">
      <alignment horizontal="center" vertical="center" wrapText="1"/>
    </xf>
    <xf numFmtId="0" fontId="28" fillId="3" borderId="45" xfId="0" applyFont="1" applyFill="1" applyBorder="1" applyAlignment="1" applyProtection="1">
      <alignment horizontal="center"/>
    </xf>
    <xf numFmtId="0" fontId="28" fillId="3" borderId="46" xfId="0" applyFont="1" applyFill="1" applyBorder="1" applyAlignment="1" applyProtection="1">
      <alignment horizontal="center"/>
    </xf>
    <xf numFmtId="0" fontId="28" fillId="3" borderId="51" xfId="0" applyFont="1" applyFill="1" applyBorder="1" applyAlignment="1" applyProtection="1">
      <alignment horizontal="center"/>
    </xf>
    <xf numFmtId="0" fontId="28" fillId="3" borderId="2"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4" fillId="0" borderId="22" xfId="0" applyFont="1" applyBorder="1" applyAlignment="1">
      <alignment horizontal="center"/>
    </xf>
    <xf numFmtId="0" fontId="24" fillId="0" borderId="23" xfId="0" applyFont="1" applyBorder="1" applyAlignment="1">
      <alignment horizontal="center"/>
    </xf>
    <xf numFmtId="0" fontId="24" fillId="0" borderId="24" xfId="0" applyFont="1" applyBorder="1" applyAlignment="1">
      <alignment horizontal="center"/>
    </xf>
    <xf numFmtId="0" fontId="24" fillId="2" borderId="22" xfId="0" applyFont="1" applyFill="1" applyBorder="1" applyAlignment="1">
      <alignment horizontal="center"/>
    </xf>
    <xf numFmtId="0" fontId="28" fillId="3" borderId="1" xfId="0" applyFont="1" applyFill="1" applyBorder="1" applyAlignment="1" applyProtection="1">
      <alignment horizontal="center" vertical="center" wrapText="1"/>
    </xf>
    <xf numFmtId="0" fontId="28" fillId="3" borderId="3" xfId="0" applyFont="1" applyFill="1" applyBorder="1" applyAlignment="1" applyProtection="1">
      <alignment horizontal="center" vertical="center" wrapText="1"/>
    </xf>
    <xf numFmtId="0" fontId="28" fillId="3" borderId="28" xfId="0" applyFont="1" applyFill="1" applyBorder="1" applyAlignment="1" applyProtection="1">
      <alignment horizontal="center" vertical="center" wrapText="1"/>
    </xf>
    <xf numFmtId="0" fontId="28" fillId="3" borderId="42" xfId="0" applyFont="1" applyFill="1" applyBorder="1" applyAlignment="1" applyProtection="1">
      <alignment horizontal="center" vertical="center" wrapText="1"/>
    </xf>
    <xf numFmtId="0" fontId="28" fillId="3" borderId="43" xfId="0" applyFont="1" applyFill="1" applyBorder="1" applyAlignment="1" applyProtection="1">
      <alignment horizontal="center" vertical="center" wrapText="1"/>
    </xf>
    <xf numFmtId="0" fontId="28" fillId="3" borderId="44" xfId="0" applyFont="1" applyFill="1" applyBorder="1" applyAlignment="1" applyProtection="1">
      <alignment horizontal="center" vertical="center" wrapText="1"/>
    </xf>
    <xf numFmtId="0" fontId="28" fillId="7" borderId="45" xfId="0" applyFont="1" applyFill="1" applyBorder="1" applyAlignment="1" applyProtection="1">
      <alignment horizontal="center"/>
    </xf>
    <xf numFmtId="0" fontId="28" fillId="7" borderId="46" xfId="0" applyFont="1" applyFill="1" applyBorder="1" applyAlignment="1" applyProtection="1">
      <alignment horizontal="center"/>
    </xf>
    <xf numFmtId="0" fontId="28" fillId="7" borderId="51" xfId="0" applyFont="1" applyFill="1" applyBorder="1" applyAlignment="1" applyProtection="1">
      <alignment horizontal="center"/>
    </xf>
    <xf numFmtId="0" fontId="14" fillId="9" borderId="29" xfId="7" applyFont="1" applyFill="1" applyBorder="1" applyAlignment="1">
      <alignment horizontal="center"/>
    </xf>
    <xf numFmtId="0" fontId="14" fillId="9" borderId="30" xfId="7" applyFont="1" applyFill="1" applyBorder="1" applyAlignment="1">
      <alignment horizontal="center"/>
    </xf>
    <xf numFmtId="0" fontId="16" fillId="9" borderId="32" xfId="8" applyFont="1" applyFill="1" applyBorder="1" applyAlignment="1" applyProtection="1">
      <alignment horizontal="center"/>
    </xf>
    <xf numFmtId="0" fontId="13" fillId="9" borderId="32" xfId="7" applyFont="1" applyFill="1" applyBorder="1" applyAlignment="1">
      <alignment horizontal="center"/>
    </xf>
    <xf numFmtId="0" fontId="10" fillId="3" borderId="33" xfId="7" applyFont="1" applyFill="1" applyBorder="1" applyAlignment="1">
      <alignment horizontal="center" vertical="center" wrapText="1"/>
    </xf>
    <xf numFmtId="0" fontId="10" fillId="3" borderId="34" xfId="7" applyFont="1" applyFill="1" applyBorder="1" applyAlignment="1">
      <alignment horizontal="center" vertical="center" wrapText="1"/>
    </xf>
    <xf numFmtId="0" fontId="10" fillId="3" borderId="35" xfId="7" applyFont="1" applyFill="1" applyBorder="1" applyAlignment="1">
      <alignment horizontal="center" vertical="center" wrapText="1"/>
    </xf>
    <xf numFmtId="0" fontId="10" fillId="3" borderId="36" xfId="7" applyFont="1" applyFill="1" applyBorder="1" applyAlignment="1">
      <alignment horizontal="center" vertical="center" wrapText="1"/>
    </xf>
    <xf numFmtId="0" fontId="10" fillId="3" borderId="0" xfId="7" applyFont="1" applyFill="1" applyBorder="1" applyAlignment="1">
      <alignment horizontal="center" vertical="center" wrapText="1"/>
    </xf>
    <xf numFmtId="0" fontId="10" fillId="3" borderId="37" xfId="7" applyFont="1" applyFill="1" applyBorder="1" applyAlignment="1">
      <alignment horizontal="center" vertical="center" wrapText="1"/>
    </xf>
    <xf numFmtId="0" fontId="10" fillId="3" borderId="38" xfId="7" applyFont="1" applyFill="1" applyBorder="1" applyAlignment="1">
      <alignment horizontal="center" vertical="center" wrapText="1"/>
    </xf>
    <xf numFmtId="0" fontId="10" fillId="3" borderId="39" xfId="7" applyFont="1" applyFill="1" applyBorder="1" applyAlignment="1">
      <alignment horizontal="center" vertical="center" wrapText="1"/>
    </xf>
    <xf numFmtId="0" fontId="10" fillId="3" borderId="40" xfId="7" applyFont="1" applyFill="1" applyBorder="1" applyAlignment="1">
      <alignment horizontal="center" vertical="center" wrapText="1"/>
    </xf>
    <xf numFmtId="9" fontId="5" fillId="5" borderId="41" xfId="6" applyFont="1" applyFill="1" applyBorder="1" applyAlignment="1" applyProtection="1">
      <alignment horizontal="center"/>
    </xf>
    <xf numFmtId="9" fontId="5" fillId="11" borderId="41" xfId="6" applyFont="1" applyFill="1" applyBorder="1" applyAlignment="1" applyProtection="1">
      <alignment horizontal="center"/>
    </xf>
    <xf numFmtId="0" fontId="18" fillId="10" borderId="48" xfId="0" applyFont="1" applyFill="1" applyBorder="1" applyAlignment="1" applyProtection="1">
      <alignment horizontal="center"/>
    </xf>
    <xf numFmtId="0" fontId="18" fillId="10" borderId="49" xfId="0" applyFont="1" applyFill="1" applyBorder="1" applyAlignment="1" applyProtection="1">
      <alignment horizontal="center"/>
    </xf>
    <xf numFmtId="0" fontId="18" fillId="10" borderId="50" xfId="0" applyFont="1" applyFill="1" applyBorder="1" applyAlignment="1" applyProtection="1">
      <alignment horizontal="center"/>
    </xf>
    <xf numFmtId="0" fontId="9" fillId="10" borderId="41" xfId="0" applyFont="1" applyFill="1" applyBorder="1" applyAlignment="1" applyProtection="1">
      <alignment horizontal="center"/>
    </xf>
    <xf numFmtId="0" fontId="5" fillId="3" borderId="27" xfId="0" applyFont="1" applyFill="1" applyBorder="1" applyAlignment="1">
      <alignment horizontal="center"/>
    </xf>
  </cellXfs>
  <cellStyles count="10">
    <cellStyle name="Hipervínculo" xfId="1" builtinId="8" hidden="1"/>
    <cellStyle name="Hipervínculo" xfId="8" builtinId="8"/>
    <cellStyle name="Hipervínculo visitado" xfId="2" builtinId="9" hidden="1"/>
    <cellStyle name="Hipervínculo visitado" xfId="3" builtinId="9" hidden="1"/>
    <cellStyle name="Hipervínculo visitado" xfId="4" builtinId="9" hidden="1"/>
    <cellStyle name="Moneda" xfId="5" builtinId="4"/>
    <cellStyle name="Moneda [0]" xfId="9" builtinId="7"/>
    <cellStyle name="Normal" xfId="0" builtinId="0"/>
    <cellStyle name="Normal 2" xfId="7" xr:uid="{00000000-0005-0000-0000-000007000000}"/>
    <cellStyle name="Porcentaje" xfId="6" builtinId="5"/>
  </cellStyles>
  <dxfs count="0"/>
  <tableStyles count="0" defaultTableStyle="TableStyleMedium9" defaultPivotStyle="PivotStyleMedium4"/>
  <colors>
    <mruColors>
      <color rgb="FF5ABD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hyperlink" TargetMode="External" Target="http://www.auval.com.mx/"/>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dr:twoCellAnchor editAs="oneCell">
    <xdr:from>
      <xdr:col>12</xdr:col>
      <xdr:colOff>393699</xdr:colOff>
      <xdr:row>0</xdr:row>
      <xdr:rowOff>0</xdr:rowOff>
    </xdr:from>
    <xdr:to>
      <xdr:col>17</xdr:col>
      <xdr:colOff>312964</xdr:colOff>
      <xdr:row>6</xdr:row>
      <xdr:rowOff>118991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44878" y="0"/>
          <a:ext cx="2708728" cy="1030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76200</xdr:colOff>
      <xdr:row>3</xdr:row>
      <xdr:rowOff>114300</xdr:rowOff>
    </xdr:from>
    <xdr:to>
      <xdr:col>4</xdr:col>
      <xdr:colOff>457200</xdr:colOff>
      <xdr:row>9</xdr:row>
      <xdr:rowOff>123825</xdr:rowOff>
    </xdr:to>
    <xdr:pic>
      <xdr:nvPicPr>
        <xdr:cNvPr id="3" name="1 Imagen" descr="Auval negativo copy.jpg">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349" t="31038" r="8649" b="29282"/>
        <a:stretch>
          <a:fillRect/>
        </a:stretch>
      </xdr:blipFill>
      <xdr:spPr bwMode="auto">
        <a:xfrm>
          <a:off x="990600" y="428625"/>
          <a:ext cx="19240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auval.com.mx/"/>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195"/>
  <sheetViews>
    <sheetView tabSelected="1" zoomScale="70" zoomScaleNormal="70" zoomScaleSheetLayoutView="50" workbookViewId="0">
      <selection activeCell="C17" sqref="C17:C19"/>
    </sheetView>
  </sheetViews>
  <sheetFormatPr baseColWidth="10" defaultColWidth="0" defaultRowHeight="15.75" zeroHeight="1" outlineLevelRow="1" x14ac:dyDescent="0.25"/>
  <cols>
    <col min="1" max="1" width="1.5" style="30" customWidth="1"/>
    <col min="2" max="2" width="9.75" style="31" customWidth="1"/>
    <col min="3" max="3" width="39.875" style="31" customWidth="1"/>
    <col min="4" max="4" width="13.5" style="31" bestFit="1" customWidth="1"/>
    <col min="5" max="5" width="12.5" style="31" customWidth="1"/>
    <col min="6" max="6" width="10.125" style="31" customWidth="1"/>
    <col min="7" max="7" width="17.5" style="31" customWidth="1"/>
    <col min="8" max="8" width="28" style="31" customWidth="1"/>
    <col min="9" max="9" width="6.875" style="31" customWidth="1"/>
    <col min="10" max="10" width="5.875" style="31" bestFit="1" customWidth="1"/>
    <col min="11" max="15" width="8.75" style="31" customWidth="1"/>
    <col min="16" max="16" width="5.625" style="31" customWidth="1"/>
    <col min="17" max="17" width="4.625" style="31" customWidth="1"/>
    <col min="18" max="19" width="8.375" style="31" customWidth="1"/>
    <col min="20" max="20" width="4.375" style="30" customWidth="1"/>
    <col min="21" max="45" width="3.375" style="30" hidden="1" customWidth="1"/>
    <col min="46" max="46" width="0.375" style="30" hidden="1" customWidth="1"/>
    <col min="47" max="60" width="3.375" style="30" hidden="1" customWidth="1"/>
    <col min="61" max="16384" width="11" style="31" hidden="1"/>
  </cols>
  <sheetData>
    <row r="1" spans="1:60" s="30" customFormat="1" ht="4.5" customHeight="1" thickBot="1" x14ac:dyDescent="0.3">
      <c r="T1" s="56" t="s">
        <v>150</v>
      </c>
    </row>
    <row r="2" spans="1:60" ht="15.75" customHeight="1" x14ac:dyDescent="0.3">
      <c r="B2" s="90" t="s">
        <v>113</v>
      </c>
      <c r="C2" s="91"/>
      <c r="D2" s="74" t="s">
        <v>115</v>
      </c>
      <c r="E2" s="75"/>
      <c r="F2" s="75"/>
      <c r="G2" s="75"/>
      <c r="H2" s="75"/>
      <c r="I2" s="75"/>
      <c r="J2" s="75"/>
      <c r="K2" s="53"/>
      <c r="L2" s="43"/>
      <c r="M2" s="44"/>
      <c r="N2" s="44"/>
      <c r="O2" s="44"/>
      <c r="P2" s="44"/>
      <c r="Q2" s="44"/>
      <c r="R2" s="44"/>
      <c r="S2" s="45"/>
    </row>
    <row r="3" spans="1:60" ht="15.75" customHeight="1" x14ac:dyDescent="0.3">
      <c r="B3" s="92" t="s">
        <v>149</v>
      </c>
      <c r="C3" s="93"/>
      <c r="D3" s="76"/>
      <c r="E3" s="77"/>
      <c r="F3" s="77"/>
      <c r="G3" s="77"/>
      <c r="H3" s="77"/>
      <c r="I3" s="77"/>
      <c r="J3" s="77"/>
      <c r="K3" s="54"/>
      <c r="L3" s="46"/>
      <c r="M3" s="47"/>
      <c r="N3" s="47"/>
      <c r="O3" s="47"/>
      <c r="P3" s="47"/>
      <c r="Q3" s="47"/>
      <c r="R3" s="47"/>
      <c r="S3" s="48"/>
    </row>
    <row r="4" spans="1:60" ht="15.75" customHeight="1" x14ac:dyDescent="0.3">
      <c r="B4" s="92" t="s">
        <v>145</v>
      </c>
      <c r="C4" s="93"/>
      <c r="D4" s="76"/>
      <c r="E4" s="77"/>
      <c r="F4" s="77"/>
      <c r="G4" s="77"/>
      <c r="H4" s="77"/>
      <c r="I4" s="77"/>
      <c r="J4" s="77"/>
      <c r="K4" s="54"/>
      <c r="L4" s="46"/>
      <c r="M4" s="47"/>
      <c r="N4" s="47"/>
      <c r="O4" s="47"/>
      <c r="P4" s="47"/>
      <c r="Q4" s="47"/>
      <c r="R4" s="47"/>
      <c r="S4" s="48"/>
    </row>
    <row r="5" spans="1:60" ht="16.5" customHeight="1" thickBot="1" x14ac:dyDescent="0.35">
      <c r="B5" s="88" t="s">
        <v>16</v>
      </c>
      <c r="C5" s="89"/>
      <c r="D5" s="78"/>
      <c r="E5" s="79"/>
      <c r="F5" s="79"/>
      <c r="G5" s="79"/>
      <c r="H5" s="79"/>
      <c r="I5" s="79"/>
      <c r="J5" s="79"/>
      <c r="K5" s="55"/>
      <c r="L5" s="49"/>
      <c r="M5" s="50"/>
      <c r="N5" s="50"/>
      <c r="O5" s="50"/>
      <c r="P5" s="50"/>
      <c r="Q5" s="50"/>
      <c r="R5" s="50"/>
      <c r="S5" s="51"/>
    </row>
    <row r="6" spans="1:60" ht="3" customHeight="1" x14ac:dyDescent="0.3">
      <c r="B6" s="32"/>
      <c r="C6" s="32"/>
      <c r="D6" s="33"/>
      <c r="E6" s="33"/>
      <c r="F6" s="33"/>
      <c r="G6" s="33"/>
      <c r="H6" s="33"/>
      <c r="I6" s="33"/>
      <c r="J6" s="33"/>
      <c r="K6" s="33"/>
      <c r="L6" s="33"/>
      <c r="M6" s="33"/>
      <c r="N6" s="33"/>
      <c r="O6" s="33"/>
      <c r="P6" s="33"/>
      <c r="Q6" s="33"/>
      <c r="R6" s="33"/>
      <c r="S6" s="33"/>
    </row>
    <row r="7" spans="1:60" ht="21.75" thickBot="1" x14ac:dyDescent="0.4">
      <c r="B7" s="73" t="s">
        <v>35</v>
      </c>
      <c r="C7" s="73"/>
      <c r="D7" s="73"/>
      <c r="E7" s="73"/>
      <c r="F7" s="73"/>
      <c r="G7" s="73"/>
      <c r="H7" s="73"/>
      <c r="I7" s="73"/>
      <c r="J7" s="73"/>
      <c r="K7" s="73"/>
      <c r="L7" s="73"/>
      <c r="M7" s="73"/>
      <c r="N7" s="73"/>
      <c r="O7" s="73"/>
      <c r="P7" s="52"/>
      <c r="Q7" s="52"/>
      <c r="R7" s="52"/>
      <c r="S7" s="52"/>
    </row>
    <row r="8" spans="1:60" x14ac:dyDescent="0.25">
      <c r="B8" s="86" t="s">
        <v>17</v>
      </c>
      <c r="C8" s="87"/>
      <c r="D8" s="80" t="s">
        <v>15</v>
      </c>
      <c r="E8" s="81"/>
      <c r="F8" s="81"/>
      <c r="G8" s="81"/>
      <c r="H8" s="81"/>
      <c r="I8" s="81"/>
      <c r="J8" s="81"/>
      <c r="K8" s="81"/>
      <c r="L8" s="81"/>
      <c r="M8" s="81"/>
      <c r="N8" s="81"/>
      <c r="O8" s="81"/>
      <c r="P8" s="81"/>
      <c r="Q8" s="81"/>
      <c r="R8" s="81"/>
      <c r="S8" s="82"/>
    </row>
    <row r="9" spans="1:60" ht="16.5" customHeight="1" thickBot="1" x14ac:dyDescent="0.3">
      <c r="B9" s="94"/>
      <c r="C9" s="95"/>
      <c r="D9" s="83" t="s">
        <v>368</v>
      </c>
      <c r="E9" s="84"/>
      <c r="F9" s="84"/>
      <c r="G9" s="84"/>
      <c r="H9" s="84"/>
      <c r="I9" s="84"/>
      <c r="J9" s="84"/>
      <c r="K9" s="84"/>
      <c r="L9" s="84"/>
      <c r="M9" s="84"/>
      <c r="N9" s="84"/>
      <c r="O9" s="84"/>
      <c r="P9" s="84"/>
      <c r="Q9" s="84"/>
      <c r="R9" s="84"/>
      <c r="S9" s="85"/>
    </row>
    <row r="10" spans="1:60" x14ac:dyDescent="0.25">
      <c r="B10" s="86" t="s">
        <v>6</v>
      </c>
      <c r="C10" s="87"/>
      <c r="D10" s="86" t="s">
        <v>7</v>
      </c>
      <c r="E10" s="87"/>
      <c r="F10" s="86" t="s">
        <v>4</v>
      </c>
      <c r="G10" s="96"/>
      <c r="H10" s="96"/>
      <c r="I10" s="96"/>
      <c r="J10" s="96"/>
      <c r="K10" s="96"/>
      <c r="L10" s="96"/>
      <c r="M10" s="96"/>
      <c r="N10" s="96"/>
      <c r="O10" s="96"/>
      <c r="P10" s="96"/>
      <c r="Q10" s="96"/>
      <c r="R10" s="96"/>
      <c r="S10" s="87"/>
    </row>
    <row r="11" spans="1:60" ht="16.5" thickBot="1" x14ac:dyDescent="0.3">
      <c r="B11" s="106" t="s">
        <v>152</v>
      </c>
      <c r="C11" s="107"/>
      <c r="D11" s="106" t="s">
        <v>153</v>
      </c>
      <c r="E11" s="119"/>
      <c r="F11" s="97" t="s">
        <v>151</v>
      </c>
      <c r="G11" s="98"/>
      <c r="H11" s="98"/>
      <c r="I11" s="98"/>
      <c r="J11" s="98"/>
      <c r="K11" s="98"/>
      <c r="L11" s="98"/>
      <c r="M11" s="98"/>
      <c r="N11" s="98"/>
      <c r="O11" s="98"/>
      <c r="P11" s="98"/>
      <c r="Q11" s="98"/>
      <c r="R11" s="98"/>
      <c r="S11" s="99"/>
    </row>
    <row r="12" spans="1:60" x14ac:dyDescent="0.25">
      <c r="B12" s="86" t="s">
        <v>5</v>
      </c>
      <c r="C12" s="96"/>
      <c r="D12" s="96"/>
      <c r="E12" s="96"/>
      <c r="F12" s="96"/>
      <c r="G12" s="96"/>
      <c r="H12" s="110" t="s">
        <v>8</v>
      </c>
      <c r="I12" s="111"/>
      <c r="J12" s="111"/>
      <c r="K12" s="111"/>
      <c r="L12" s="112"/>
      <c r="M12" s="86" t="s">
        <v>143</v>
      </c>
      <c r="N12" s="96"/>
      <c r="O12" s="96"/>
      <c r="P12" s="96"/>
      <c r="Q12" s="96"/>
      <c r="R12" s="96"/>
      <c r="S12" s="87"/>
      <c r="U12" s="34" t="str">
        <f>+I20</f>
        <v>ESPACIO RESERVADO PARA EL SEGUIMIENTO DE LA OFICINA ASESORA DE PLANEACIÓN</v>
      </c>
      <c r="V12" s="34">
        <f>+P20</f>
        <v>0</v>
      </c>
      <c r="W12" s="34" t="e">
        <f>+#REF!</f>
        <v>#REF!</v>
      </c>
      <c r="X12" s="34" t="e">
        <f>+#REF!</f>
        <v>#REF!</v>
      </c>
      <c r="Y12" s="34" t="e">
        <f>+#REF!</f>
        <v>#REF!</v>
      </c>
      <c r="Z12" s="34" t="e">
        <f>+#REF!</f>
        <v>#REF!</v>
      </c>
      <c r="AA12" s="34" t="e">
        <f>+#REF!</f>
        <v>#REF!</v>
      </c>
      <c r="AB12" s="34" t="e">
        <f>+#REF!</f>
        <v>#REF!</v>
      </c>
      <c r="AC12" s="34" t="e">
        <f>+#REF!</f>
        <v>#REF!</v>
      </c>
      <c r="AD12" s="34" t="e">
        <f>+#REF!</f>
        <v>#REF!</v>
      </c>
      <c r="AE12" s="34" t="e">
        <f>+#REF!</f>
        <v>#REF!</v>
      </c>
      <c r="AF12" s="34" t="e">
        <f>+#REF!</f>
        <v>#REF!</v>
      </c>
      <c r="AG12" s="34" t="e">
        <f>+#REF!</f>
        <v>#REF!</v>
      </c>
      <c r="AH12" s="35"/>
      <c r="AI12" s="34">
        <f>+J20</f>
        <v>0</v>
      </c>
      <c r="AJ12" s="34">
        <f>+Q20</f>
        <v>0</v>
      </c>
      <c r="AK12" s="34" t="e">
        <f>+#REF!</f>
        <v>#REF!</v>
      </c>
      <c r="AL12" s="34" t="e">
        <f>+#REF!</f>
        <v>#REF!</v>
      </c>
      <c r="AM12" s="34" t="e">
        <f>+#REF!</f>
        <v>#REF!</v>
      </c>
      <c r="AN12" s="34" t="e">
        <f>+#REF!</f>
        <v>#REF!</v>
      </c>
      <c r="AO12" s="34" t="e">
        <f>+#REF!</f>
        <v>#REF!</v>
      </c>
      <c r="AP12" s="34" t="e">
        <f>+#REF!</f>
        <v>#REF!</v>
      </c>
      <c r="AQ12" s="34" t="e">
        <f>+#REF!</f>
        <v>#REF!</v>
      </c>
      <c r="AR12" s="34" t="e">
        <f>+#REF!</f>
        <v>#REF!</v>
      </c>
      <c r="AS12" s="34" t="e">
        <f>+#REF!</f>
        <v>#REF!</v>
      </c>
      <c r="AT12" s="34" t="e">
        <f>+#REF!</f>
        <v>#REF!</v>
      </c>
    </row>
    <row r="13" spans="1:60" ht="30.75" customHeight="1" thickBot="1" x14ac:dyDescent="0.3">
      <c r="B13" s="108" t="s">
        <v>154</v>
      </c>
      <c r="C13" s="109"/>
      <c r="D13" s="109"/>
      <c r="E13" s="109"/>
      <c r="F13" s="109"/>
      <c r="G13" s="109"/>
      <c r="H13" s="113">
        <v>3537113653</v>
      </c>
      <c r="I13" s="114"/>
      <c r="J13" s="114"/>
      <c r="K13" s="114"/>
      <c r="L13" s="115"/>
      <c r="M13" s="116" t="s">
        <v>366</v>
      </c>
      <c r="N13" s="117"/>
      <c r="O13" s="117"/>
      <c r="P13" s="117"/>
      <c r="Q13" s="117"/>
      <c r="R13" s="117"/>
      <c r="S13" s="118"/>
      <c r="U13" s="34">
        <f>+I48</f>
        <v>0</v>
      </c>
      <c r="V13" s="34">
        <f>+K48</f>
        <v>0</v>
      </c>
    </row>
    <row r="14" spans="1:60" ht="16.5" customHeight="1" x14ac:dyDescent="0.25">
      <c r="B14" s="163" t="s">
        <v>369</v>
      </c>
      <c r="C14" s="104"/>
      <c r="D14" s="104"/>
      <c r="E14" s="105"/>
      <c r="F14" s="86" t="s">
        <v>3</v>
      </c>
      <c r="G14" s="96"/>
      <c r="H14" s="87"/>
      <c r="I14" s="86" t="s">
        <v>114</v>
      </c>
      <c r="J14" s="96"/>
      <c r="K14" s="96"/>
      <c r="L14" s="96"/>
      <c r="M14" s="96"/>
      <c r="N14" s="96"/>
      <c r="O14" s="96"/>
      <c r="P14" s="96"/>
      <c r="Q14" s="96"/>
      <c r="R14" s="96"/>
      <c r="S14" s="87"/>
      <c r="U14" s="34" t="e">
        <f>+#REF!</f>
        <v>#REF!</v>
      </c>
      <c r="V14" s="34" t="e">
        <f>+#REF!</f>
        <v>#REF!</v>
      </c>
    </row>
    <row r="15" spans="1:60" ht="16.5" thickBot="1" x14ac:dyDescent="0.3">
      <c r="B15" s="131" t="s">
        <v>110</v>
      </c>
      <c r="C15" s="132"/>
      <c r="D15" s="132"/>
      <c r="E15" s="133"/>
      <c r="F15" s="134" t="s">
        <v>40</v>
      </c>
      <c r="G15" s="101"/>
      <c r="H15" s="102"/>
      <c r="I15" s="100" t="s">
        <v>155</v>
      </c>
      <c r="J15" s="101"/>
      <c r="K15" s="101"/>
      <c r="L15" s="101"/>
      <c r="M15" s="101"/>
      <c r="N15" s="101"/>
      <c r="O15" s="101"/>
      <c r="P15" s="101"/>
      <c r="Q15" s="101"/>
      <c r="R15" s="101"/>
      <c r="S15" s="102"/>
      <c r="U15" s="34" t="e">
        <f>+#REF!</f>
        <v>#REF!</v>
      </c>
      <c r="V15" s="34" t="e">
        <f>+#REF!</f>
        <v>#REF!</v>
      </c>
    </row>
    <row r="16" spans="1:60" s="38" customFormat="1" ht="22.5" customHeight="1" thickBot="1" x14ac:dyDescent="0.4">
      <c r="A16" s="36"/>
      <c r="B16" s="103" t="s">
        <v>146</v>
      </c>
      <c r="C16" s="103"/>
      <c r="D16" s="103"/>
      <c r="E16" s="103"/>
      <c r="F16" s="103"/>
      <c r="G16" s="103"/>
      <c r="H16" s="103"/>
      <c r="I16" s="103"/>
      <c r="J16" s="103"/>
      <c r="K16" s="103"/>
      <c r="L16" s="103"/>
      <c r="M16" s="103"/>
      <c r="N16" s="103"/>
      <c r="O16" s="103"/>
      <c r="P16" s="103"/>
      <c r="Q16" s="103"/>
      <c r="R16" s="103"/>
      <c r="S16" s="103"/>
      <c r="T16" s="36"/>
      <c r="U16" s="37"/>
      <c r="V16" s="37"/>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row>
    <row r="17" spans="1:193" s="60" customFormat="1" ht="21.75" customHeight="1" x14ac:dyDescent="0.25">
      <c r="A17" s="59"/>
      <c r="B17" s="135" t="s">
        <v>13</v>
      </c>
      <c r="C17" s="129" t="s">
        <v>116</v>
      </c>
      <c r="D17" s="129" t="s">
        <v>0</v>
      </c>
      <c r="E17" s="129" t="s">
        <v>1</v>
      </c>
      <c r="F17" s="138" t="s">
        <v>2</v>
      </c>
      <c r="G17" s="129" t="s">
        <v>9</v>
      </c>
      <c r="H17" s="129" t="s">
        <v>144</v>
      </c>
      <c r="I17" s="129" t="s">
        <v>12</v>
      </c>
      <c r="J17" s="129"/>
      <c r="K17" s="129"/>
      <c r="L17" s="129"/>
      <c r="M17" s="129"/>
      <c r="N17" s="129"/>
      <c r="O17" s="129"/>
      <c r="P17" s="129"/>
      <c r="Q17" s="129"/>
      <c r="R17" s="129"/>
      <c r="S17" s="137"/>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row>
    <row r="18" spans="1:193" s="60" customFormat="1" ht="13.5" customHeight="1" x14ac:dyDescent="0.25">
      <c r="A18" s="59"/>
      <c r="B18" s="136"/>
      <c r="C18" s="130"/>
      <c r="D18" s="130"/>
      <c r="E18" s="130"/>
      <c r="F18" s="139"/>
      <c r="G18" s="130"/>
      <c r="H18" s="130"/>
      <c r="I18" s="126" t="s">
        <v>14</v>
      </c>
      <c r="J18" s="127"/>
      <c r="K18" s="127"/>
      <c r="L18" s="127"/>
      <c r="M18" s="127"/>
      <c r="N18" s="127"/>
      <c r="O18" s="127"/>
      <c r="P18" s="127"/>
      <c r="Q18" s="127"/>
      <c r="R18" s="127"/>
      <c r="S18" s="128"/>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row>
    <row r="19" spans="1:193" s="60" customFormat="1" ht="15.75" customHeight="1" x14ac:dyDescent="0.25">
      <c r="A19" s="59"/>
      <c r="B19" s="136"/>
      <c r="C19" s="130"/>
      <c r="D19" s="130"/>
      <c r="E19" s="130"/>
      <c r="F19" s="140"/>
      <c r="G19" s="130"/>
      <c r="H19" s="130"/>
      <c r="I19" s="61" t="s">
        <v>10</v>
      </c>
      <c r="J19" s="62" t="s">
        <v>11</v>
      </c>
      <c r="K19" s="141" t="s">
        <v>36</v>
      </c>
      <c r="L19" s="142"/>
      <c r="M19" s="142"/>
      <c r="N19" s="142"/>
      <c r="O19" s="142"/>
      <c r="P19" s="142"/>
      <c r="Q19" s="142"/>
      <c r="R19" s="142"/>
      <c r="S19" s="143"/>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row>
    <row r="20" spans="1:193" s="40" customFormat="1" ht="128.25" x14ac:dyDescent="0.25">
      <c r="A20" s="39"/>
      <c r="B20" s="67">
        <v>1</v>
      </c>
      <c r="C20" s="69" t="s">
        <v>156</v>
      </c>
      <c r="D20" s="41">
        <v>43102</v>
      </c>
      <c r="E20" s="41">
        <v>43159</v>
      </c>
      <c r="F20" s="42">
        <f>+DAYS360(D20,E20)</f>
        <v>56</v>
      </c>
      <c r="G20" s="42" t="s">
        <v>169</v>
      </c>
      <c r="H20" s="65" t="s">
        <v>352</v>
      </c>
      <c r="I20" s="120" t="s">
        <v>367</v>
      </c>
      <c r="J20" s="121"/>
      <c r="K20" s="121"/>
      <c r="L20" s="121"/>
      <c r="M20" s="121"/>
      <c r="N20" s="121"/>
      <c r="O20" s="121"/>
      <c r="P20" s="121"/>
      <c r="Q20" s="121"/>
      <c r="R20" s="121"/>
      <c r="S20" s="122"/>
      <c r="T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row>
    <row r="21" spans="1:193" s="40" customFormat="1" ht="42.75" hidden="1" customHeight="1" x14ac:dyDescent="0.25">
      <c r="A21" s="39"/>
      <c r="B21" s="58" t="s">
        <v>117</v>
      </c>
      <c r="C21" s="41" t="s">
        <v>157</v>
      </c>
      <c r="D21" s="41">
        <v>43102</v>
      </c>
      <c r="E21" s="41">
        <v>43130</v>
      </c>
      <c r="F21" s="42">
        <f>+DAYS360(D21,E21)</f>
        <v>28</v>
      </c>
      <c r="G21" s="42" t="s">
        <v>168</v>
      </c>
      <c r="H21" s="65" t="s">
        <v>170</v>
      </c>
      <c r="I21" s="123"/>
      <c r="J21" s="124"/>
      <c r="K21" s="124"/>
      <c r="L21" s="124"/>
      <c r="M21" s="124"/>
      <c r="N21" s="124"/>
      <c r="O21" s="124"/>
      <c r="P21" s="124"/>
      <c r="Q21" s="124"/>
      <c r="R21" s="124"/>
      <c r="S21" s="125"/>
      <c r="T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row>
    <row r="22" spans="1:193" s="40" customFormat="1" ht="42.75" hidden="1" customHeight="1" x14ac:dyDescent="0.25">
      <c r="A22" s="39"/>
      <c r="B22" s="58" t="s">
        <v>118</v>
      </c>
      <c r="C22" s="41" t="s">
        <v>158</v>
      </c>
      <c r="D22" s="41">
        <v>42762</v>
      </c>
      <c r="E22" s="41">
        <v>42766</v>
      </c>
      <c r="F22" s="42">
        <f t="shared" ref="F22:F24" si="0">+DAYS360(D22,E22)</f>
        <v>4</v>
      </c>
      <c r="G22" s="42" t="s">
        <v>169</v>
      </c>
      <c r="H22" s="65" t="s">
        <v>171</v>
      </c>
      <c r="I22" s="123"/>
      <c r="J22" s="124"/>
      <c r="K22" s="124"/>
      <c r="L22" s="124"/>
      <c r="M22" s="124"/>
      <c r="N22" s="124"/>
      <c r="O22" s="124"/>
      <c r="P22" s="124"/>
      <c r="Q22" s="124"/>
      <c r="R22" s="124"/>
      <c r="S22" s="125"/>
      <c r="T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row>
    <row r="23" spans="1:193" s="40" customFormat="1" ht="33.75" hidden="1" customHeight="1" x14ac:dyDescent="0.25">
      <c r="A23" s="39"/>
      <c r="B23" s="58" t="s">
        <v>119</v>
      </c>
      <c r="C23" s="41" t="s">
        <v>159</v>
      </c>
      <c r="D23" s="41">
        <v>42762</v>
      </c>
      <c r="E23" s="41">
        <v>42766</v>
      </c>
      <c r="F23" s="42">
        <f t="shared" si="0"/>
        <v>4</v>
      </c>
      <c r="G23" s="42" t="s">
        <v>168</v>
      </c>
      <c r="H23" s="65" t="s">
        <v>172</v>
      </c>
      <c r="I23" s="123"/>
      <c r="J23" s="124"/>
      <c r="K23" s="124"/>
      <c r="L23" s="124"/>
      <c r="M23" s="124"/>
      <c r="N23" s="124"/>
      <c r="O23" s="124"/>
      <c r="P23" s="124"/>
      <c r="Q23" s="124"/>
      <c r="R23" s="124"/>
      <c r="S23" s="125"/>
      <c r="T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row>
    <row r="24" spans="1:193" s="40" customFormat="1" ht="33.75" hidden="1" customHeight="1" x14ac:dyDescent="0.25">
      <c r="A24" s="39"/>
      <c r="B24" s="58" t="s">
        <v>120</v>
      </c>
      <c r="C24" s="41" t="s">
        <v>160</v>
      </c>
      <c r="D24" s="41">
        <v>42762</v>
      </c>
      <c r="E24" s="41">
        <v>42766</v>
      </c>
      <c r="F24" s="42">
        <f t="shared" si="0"/>
        <v>4</v>
      </c>
      <c r="G24" s="42" t="s">
        <v>168</v>
      </c>
      <c r="H24" s="65" t="s">
        <v>173</v>
      </c>
      <c r="I24" s="123"/>
      <c r="J24" s="124"/>
      <c r="K24" s="124"/>
      <c r="L24" s="124"/>
      <c r="M24" s="124"/>
      <c r="N24" s="124"/>
      <c r="O24" s="124"/>
      <c r="P24" s="124"/>
      <c r="Q24" s="124"/>
      <c r="R24" s="124"/>
      <c r="S24" s="125"/>
      <c r="T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row>
    <row r="25" spans="1:193" ht="26.25" hidden="1" customHeight="1" outlineLevel="1" x14ac:dyDescent="0.25">
      <c r="B25" s="58" t="s">
        <v>182</v>
      </c>
      <c r="C25" s="41" t="s">
        <v>161</v>
      </c>
      <c r="D25" s="41">
        <v>42762</v>
      </c>
      <c r="E25" s="41">
        <v>42766</v>
      </c>
      <c r="F25" s="42">
        <f>+DAYS360(D25,E25)</f>
        <v>4</v>
      </c>
      <c r="G25" s="42" t="s">
        <v>168</v>
      </c>
      <c r="H25" s="65" t="s">
        <v>174</v>
      </c>
      <c r="I25" s="123"/>
      <c r="J25" s="124"/>
      <c r="K25" s="124"/>
      <c r="L25" s="124"/>
      <c r="M25" s="124"/>
      <c r="N25" s="124"/>
      <c r="O25" s="124"/>
      <c r="P25" s="124"/>
      <c r="Q25" s="124"/>
      <c r="R25" s="124"/>
      <c r="S25" s="125"/>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row>
    <row r="26" spans="1:193" ht="26.25" hidden="1" customHeight="1" outlineLevel="1" x14ac:dyDescent="0.25">
      <c r="B26" s="58" t="s">
        <v>183</v>
      </c>
      <c r="C26" s="41" t="s">
        <v>162</v>
      </c>
      <c r="D26" s="41">
        <v>42762</v>
      </c>
      <c r="E26" s="41">
        <v>42766</v>
      </c>
      <c r="F26" s="42">
        <f t="shared" ref="F26:F31" si="1">+DAYS360(D26,E26)</f>
        <v>4</v>
      </c>
      <c r="G26" s="42" t="s">
        <v>168</v>
      </c>
      <c r="H26" s="65" t="s">
        <v>175</v>
      </c>
      <c r="I26" s="123"/>
      <c r="J26" s="124"/>
      <c r="K26" s="124"/>
      <c r="L26" s="124"/>
      <c r="M26" s="124"/>
      <c r="N26" s="124"/>
      <c r="O26" s="124"/>
      <c r="P26" s="124"/>
      <c r="Q26" s="124"/>
      <c r="R26" s="124"/>
      <c r="S26" s="125"/>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row>
    <row r="27" spans="1:193" ht="26.25" hidden="1" customHeight="1" outlineLevel="1" x14ac:dyDescent="0.25">
      <c r="B27" s="58" t="s">
        <v>184</v>
      </c>
      <c r="C27" s="41" t="s">
        <v>163</v>
      </c>
      <c r="D27" s="41">
        <v>42762</v>
      </c>
      <c r="E27" s="41">
        <v>42766</v>
      </c>
      <c r="F27" s="42">
        <f t="shared" si="1"/>
        <v>4</v>
      </c>
      <c r="G27" s="42" t="s">
        <v>168</v>
      </c>
      <c r="H27" s="65" t="s">
        <v>176</v>
      </c>
      <c r="I27" s="123"/>
      <c r="J27" s="124"/>
      <c r="K27" s="124"/>
      <c r="L27" s="124"/>
      <c r="M27" s="124"/>
      <c r="N27" s="124"/>
      <c r="O27" s="124"/>
      <c r="P27" s="124"/>
      <c r="Q27" s="124"/>
      <c r="R27" s="124"/>
      <c r="S27" s="125"/>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row>
    <row r="28" spans="1:193" ht="26.25" hidden="1" customHeight="1" outlineLevel="1" x14ac:dyDescent="0.25">
      <c r="B28" s="58" t="s">
        <v>185</v>
      </c>
      <c r="C28" s="41" t="s">
        <v>164</v>
      </c>
      <c r="D28" s="41">
        <v>42762</v>
      </c>
      <c r="E28" s="41">
        <v>42766</v>
      </c>
      <c r="F28" s="42">
        <f t="shared" si="1"/>
        <v>4</v>
      </c>
      <c r="G28" s="42" t="s">
        <v>168</v>
      </c>
      <c r="H28" s="65" t="s">
        <v>177</v>
      </c>
      <c r="I28" s="123"/>
      <c r="J28" s="124"/>
      <c r="K28" s="124"/>
      <c r="L28" s="124"/>
      <c r="M28" s="124"/>
      <c r="N28" s="124"/>
      <c r="O28" s="124"/>
      <c r="P28" s="124"/>
      <c r="Q28" s="124"/>
      <c r="R28" s="124"/>
      <c r="S28" s="125"/>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row>
    <row r="29" spans="1:193" ht="26.25" hidden="1" customHeight="1" outlineLevel="1" x14ac:dyDescent="0.25">
      <c r="B29" s="58" t="s">
        <v>186</v>
      </c>
      <c r="C29" s="41" t="s">
        <v>165</v>
      </c>
      <c r="D29" s="41">
        <v>42762</v>
      </c>
      <c r="E29" s="41">
        <v>42766</v>
      </c>
      <c r="F29" s="42">
        <f t="shared" si="1"/>
        <v>4</v>
      </c>
      <c r="G29" s="42" t="s">
        <v>168</v>
      </c>
      <c r="H29" s="65" t="s">
        <v>178</v>
      </c>
      <c r="I29" s="123"/>
      <c r="J29" s="124"/>
      <c r="K29" s="124"/>
      <c r="L29" s="124"/>
      <c r="M29" s="124"/>
      <c r="N29" s="124"/>
      <c r="O29" s="124"/>
      <c r="P29" s="124"/>
      <c r="Q29" s="124"/>
      <c r="R29" s="124"/>
      <c r="S29" s="125"/>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row>
    <row r="30" spans="1:193" ht="26.25" hidden="1" customHeight="1" outlineLevel="1" x14ac:dyDescent="0.25">
      <c r="B30" s="58" t="s">
        <v>187</v>
      </c>
      <c r="C30" s="41" t="s">
        <v>166</v>
      </c>
      <c r="D30" s="41">
        <v>42762</v>
      </c>
      <c r="E30" s="41">
        <v>42766</v>
      </c>
      <c r="F30" s="42">
        <f t="shared" si="1"/>
        <v>4</v>
      </c>
      <c r="G30" s="42" t="s">
        <v>168</v>
      </c>
      <c r="H30" s="65" t="s">
        <v>179</v>
      </c>
      <c r="I30" s="123"/>
      <c r="J30" s="124"/>
      <c r="K30" s="124"/>
      <c r="L30" s="124"/>
      <c r="M30" s="124"/>
      <c r="N30" s="124"/>
      <c r="O30" s="124"/>
      <c r="P30" s="124"/>
      <c r="Q30" s="124"/>
      <c r="R30" s="124"/>
      <c r="S30" s="125"/>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row>
    <row r="31" spans="1:193" ht="26.25" hidden="1" customHeight="1" outlineLevel="1" x14ac:dyDescent="0.25">
      <c r="B31" s="58" t="s">
        <v>181</v>
      </c>
      <c r="C31" s="41" t="s">
        <v>167</v>
      </c>
      <c r="D31" s="41">
        <v>42762</v>
      </c>
      <c r="E31" s="41">
        <v>42766</v>
      </c>
      <c r="F31" s="42">
        <f t="shared" si="1"/>
        <v>4</v>
      </c>
      <c r="G31" s="42" t="s">
        <v>169</v>
      </c>
      <c r="H31" s="65" t="s">
        <v>180</v>
      </c>
      <c r="I31" s="123"/>
      <c r="J31" s="124"/>
      <c r="K31" s="124"/>
      <c r="L31" s="124"/>
      <c r="M31" s="124"/>
      <c r="N31" s="124"/>
      <c r="O31" s="124"/>
      <c r="P31" s="124"/>
      <c r="Q31" s="124"/>
      <c r="R31" s="124"/>
      <c r="S31" s="125"/>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row>
    <row r="32" spans="1:193" s="40" customFormat="1" ht="89.25" customHeight="1" collapsed="1" x14ac:dyDescent="0.25">
      <c r="A32" s="39"/>
      <c r="B32" s="57">
        <v>2</v>
      </c>
      <c r="C32" s="69" t="s">
        <v>188</v>
      </c>
      <c r="D32" s="41">
        <v>43102</v>
      </c>
      <c r="E32" s="41">
        <v>43194</v>
      </c>
      <c r="F32" s="42">
        <f t="shared" ref="F32:F33" si="2">+DAYS360(D32,E32)</f>
        <v>92</v>
      </c>
      <c r="G32" s="42" t="s">
        <v>353</v>
      </c>
      <c r="H32" s="70" t="s">
        <v>354</v>
      </c>
      <c r="I32" s="123"/>
      <c r="J32" s="124"/>
      <c r="K32" s="124"/>
      <c r="L32" s="124"/>
      <c r="M32" s="124"/>
      <c r="N32" s="124"/>
      <c r="O32" s="124"/>
      <c r="P32" s="124"/>
      <c r="Q32" s="124"/>
      <c r="R32" s="124"/>
      <c r="S32" s="125"/>
      <c r="T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row>
    <row r="33" spans="1:174" s="40" customFormat="1" ht="33.75" hidden="1" customHeight="1" x14ac:dyDescent="0.25">
      <c r="A33" s="39"/>
      <c r="B33" s="58" t="s">
        <v>147</v>
      </c>
      <c r="C33" s="66" t="s">
        <v>189</v>
      </c>
      <c r="D33" s="41">
        <v>43102</v>
      </c>
      <c r="E33" s="41">
        <v>43146</v>
      </c>
      <c r="F33" s="42">
        <f t="shared" si="2"/>
        <v>43</v>
      </c>
      <c r="G33" s="42" t="s">
        <v>169</v>
      </c>
      <c r="H33" s="65" t="s">
        <v>220</v>
      </c>
      <c r="I33" s="123"/>
      <c r="J33" s="124"/>
      <c r="K33" s="124"/>
      <c r="L33" s="124"/>
      <c r="M33" s="124"/>
      <c r="N33" s="124"/>
      <c r="O33" s="124"/>
      <c r="P33" s="124"/>
      <c r="Q33" s="124"/>
      <c r="R33" s="124"/>
      <c r="S33" s="125"/>
      <c r="T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row>
    <row r="34" spans="1:174" s="40" customFormat="1" ht="33.75" hidden="1" customHeight="1" x14ac:dyDescent="0.25">
      <c r="A34" s="39"/>
      <c r="B34" s="58" t="s">
        <v>148</v>
      </c>
      <c r="C34" s="66" t="s">
        <v>191</v>
      </c>
      <c r="D34" s="41">
        <v>43108</v>
      </c>
      <c r="E34" s="41">
        <v>43146</v>
      </c>
      <c r="F34" s="42">
        <f t="shared" ref="F34:F43" si="3">+DAYS360(D34,E34)</f>
        <v>37</v>
      </c>
      <c r="G34" s="42" t="s">
        <v>169</v>
      </c>
      <c r="H34" s="65"/>
      <c r="I34" s="123"/>
      <c r="J34" s="124"/>
      <c r="K34" s="124"/>
      <c r="L34" s="124"/>
      <c r="M34" s="124"/>
      <c r="N34" s="124"/>
      <c r="O34" s="124"/>
      <c r="P34" s="124"/>
      <c r="Q34" s="124"/>
      <c r="R34" s="124"/>
      <c r="S34" s="125"/>
      <c r="T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row>
    <row r="35" spans="1:174" s="40" customFormat="1" ht="33.75" hidden="1" customHeight="1" x14ac:dyDescent="0.25">
      <c r="A35" s="39"/>
      <c r="B35" s="58" t="s">
        <v>190</v>
      </c>
      <c r="C35" s="63" t="s">
        <v>192</v>
      </c>
      <c r="D35" s="41">
        <v>43136</v>
      </c>
      <c r="E35" s="41">
        <v>43159</v>
      </c>
      <c r="F35" s="42">
        <f t="shared" si="3"/>
        <v>23</v>
      </c>
      <c r="G35" s="42" t="s">
        <v>168</v>
      </c>
      <c r="H35" s="65" t="s">
        <v>221</v>
      </c>
      <c r="I35" s="123"/>
      <c r="J35" s="124"/>
      <c r="K35" s="124"/>
      <c r="L35" s="124"/>
      <c r="M35" s="124"/>
      <c r="N35" s="124"/>
      <c r="O35" s="124"/>
      <c r="P35" s="124"/>
      <c r="Q35" s="124"/>
      <c r="R35" s="124"/>
      <c r="S35" s="125"/>
      <c r="T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row>
    <row r="36" spans="1:174" s="40" customFormat="1" ht="33.75" hidden="1" customHeight="1" x14ac:dyDescent="0.25">
      <c r="A36" s="39"/>
      <c r="B36" s="58" t="s">
        <v>205</v>
      </c>
      <c r="C36" s="66" t="s">
        <v>193</v>
      </c>
      <c r="D36" s="41">
        <v>43112</v>
      </c>
      <c r="E36" s="41">
        <v>43146</v>
      </c>
      <c r="F36" s="42">
        <f t="shared" si="3"/>
        <v>33</v>
      </c>
      <c r="G36" s="42" t="s">
        <v>168</v>
      </c>
      <c r="H36" s="65" t="s">
        <v>222</v>
      </c>
      <c r="I36" s="123"/>
      <c r="J36" s="124"/>
      <c r="K36" s="124"/>
      <c r="L36" s="124"/>
      <c r="M36" s="124"/>
      <c r="N36" s="124"/>
      <c r="O36" s="124"/>
      <c r="P36" s="124"/>
      <c r="Q36" s="124"/>
      <c r="R36" s="124"/>
      <c r="S36" s="125"/>
      <c r="T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row>
    <row r="37" spans="1:174" s="40" customFormat="1" ht="33.75" hidden="1" customHeight="1" x14ac:dyDescent="0.25">
      <c r="A37" s="39"/>
      <c r="B37" s="58" t="s">
        <v>206</v>
      </c>
      <c r="C37" s="66" t="s">
        <v>194</v>
      </c>
      <c r="D37" s="41">
        <v>43117</v>
      </c>
      <c r="E37" s="41">
        <v>43146</v>
      </c>
      <c r="F37" s="42">
        <f t="shared" si="3"/>
        <v>28</v>
      </c>
      <c r="G37" s="42" t="s">
        <v>218</v>
      </c>
      <c r="H37" s="65" t="s">
        <v>223</v>
      </c>
      <c r="I37" s="123"/>
      <c r="J37" s="124"/>
      <c r="K37" s="124"/>
      <c r="L37" s="124"/>
      <c r="M37" s="124"/>
      <c r="N37" s="124"/>
      <c r="O37" s="124"/>
      <c r="P37" s="124"/>
      <c r="Q37" s="124"/>
      <c r="R37" s="124"/>
      <c r="S37" s="125"/>
      <c r="T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row>
    <row r="38" spans="1:174" s="40" customFormat="1" ht="33.75" hidden="1" customHeight="1" x14ac:dyDescent="0.25">
      <c r="A38" s="39"/>
      <c r="B38" s="58" t="s">
        <v>207</v>
      </c>
      <c r="C38" s="66" t="s">
        <v>195</v>
      </c>
      <c r="D38" s="41">
        <v>43161</v>
      </c>
      <c r="E38" s="41">
        <v>43166</v>
      </c>
      <c r="F38" s="42">
        <f t="shared" si="3"/>
        <v>5</v>
      </c>
      <c r="G38" s="42" t="s">
        <v>169</v>
      </c>
      <c r="H38" s="65" t="s">
        <v>224</v>
      </c>
      <c r="I38" s="123"/>
      <c r="J38" s="124"/>
      <c r="K38" s="124"/>
      <c r="L38" s="124"/>
      <c r="M38" s="124"/>
      <c r="N38" s="124"/>
      <c r="O38" s="124"/>
      <c r="P38" s="124"/>
      <c r="Q38" s="124"/>
      <c r="R38" s="124"/>
      <c r="S38" s="125"/>
      <c r="T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row>
    <row r="39" spans="1:174" s="40" customFormat="1" ht="33.75" hidden="1" customHeight="1" x14ac:dyDescent="0.25">
      <c r="A39" s="39"/>
      <c r="B39" s="58" t="s">
        <v>208</v>
      </c>
      <c r="C39" s="66" t="s">
        <v>196</v>
      </c>
      <c r="D39" s="41">
        <v>43167</v>
      </c>
      <c r="E39" s="41">
        <v>43167</v>
      </c>
      <c r="F39" s="42">
        <f t="shared" si="3"/>
        <v>0</v>
      </c>
      <c r="G39" s="42" t="s">
        <v>169</v>
      </c>
      <c r="H39" s="65" t="s">
        <v>223</v>
      </c>
      <c r="I39" s="123"/>
      <c r="J39" s="124"/>
      <c r="K39" s="124"/>
      <c r="L39" s="124"/>
      <c r="M39" s="124"/>
      <c r="N39" s="124"/>
      <c r="O39" s="124"/>
      <c r="P39" s="124"/>
      <c r="Q39" s="124"/>
      <c r="R39" s="124"/>
      <c r="S39" s="125"/>
      <c r="T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row>
    <row r="40" spans="1:174" s="40" customFormat="1" ht="33.75" hidden="1" customHeight="1" x14ac:dyDescent="0.25">
      <c r="A40" s="39"/>
      <c r="B40" s="58" t="s">
        <v>209</v>
      </c>
      <c r="C40" s="66" t="s">
        <v>197</v>
      </c>
      <c r="D40" s="41">
        <v>43104</v>
      </c>
      <c r="E40" s="41">
        <v>43108</v>
      </c>
      <c r="F40" s="42">
        <f t="shared" si="3"/>
        <v>4</v>
      </c>
      <c r="G40" s="42" t="s">
        <v>168</v>
      </c>
      <c r="H40" s="65" t="s">
        <v>225</v>
      </c>
      <c r="I40" s="123"/>
      <c r="J40" s="124"/>
      <c r="K40" s="124"/>
      <c r="L40" s="124"/>
      <c r="M40" s="124"/>
      <c r="N40" s="124"/>
      <c r="O40" s="124"/>
      <c r="P40" s="124"/>
      <c r="Q40" s="124"/>
      <c r="R40" s="124"/>
      <c r="S40" s="125"/>
      <c r="T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row>
    <row r="41" spans="1:174" s="40" customFormat="1" ht="33.75" hidden="1" customHeight="1" x14ac:dyDescent="0.25">
      <c r="A41" s="39"/>
      <c r="B41" s="58" t="s">
        <v>210</v>
      </c>
      <c r="C41" s="66" t="s">
        <v>198</v>
      </c>
      <c r="D41" s="41">
        <v>43124</v>
      </c>
      <c r="E41" s="41">
        <v>43146</v>
      </c>
      <c r="F41" s="42">
        <f t="shared" si="3"/>
        <v>21</v>
      </c>
      <c r="G41" s="42" t="s">
        <v>219</v>
      </c>
      <c r="H41" s="65" t="s">
        <v>223</v>
      </c>
      <c r="I41" s="123"/>
      <c r="J41" s="124"/>
      <c r="K41" s="124"/>
      <c r="L41" s="124"/>
      <c r="M41" s="124"/>
      <c r="N41" s="124"/>
      <c r="O41" s="124"/>
      <c r="P41" s="124"/>
      <c r="Q41" s="124"/>
      <c r="R41" s="124"/>
      <c r="S41" s="125"/>
      <c r="T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row>
    <row r="42" spans="1:174" s="40" customFormat="1" ht="33.75" hidden="1" customHeight="1" x14ac:dyDescent="0.25">
      <c r="A42" s="39"/>
      <c r="B42" s="58" t="s">
        <v>211</v>
      </c>
      <c r="C42" s="66" t="s">
        <v>199</v>
      </c>
      <c r="D42" s="41">
        <v>43161</v>
      </c>
      <c r="E42" s="41">
        <v>43167</v>
      </c>
      <c r="F42" s="42">
        <f t="shared" si="3"/>
        <v>6</v>
      </c>
      <c r="G42" s="42" t="s">
        <v>169</v>
      </c>
      <c r="H42" s="65" t="s">
        <v>226</v>
      </c>
      <c r="I42" s="123"/>
      <c r="J42" s="124"/>
      <c r="K42" s="124"/>
      <c r="L42" s="124"/>
      <c r="M42" s="124"/>
      <c r="N42" s="124"/>
      <c r="O42" s="124"/>
      <c r="P42" s="124"/>
      <c r="Q42" s="124"/>
      <c r="R42" s="124"/>
      <c r="S42" s="125"/>
      <c r="T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row>
    <row r="43" spans="1:174" ht="51" hidden="1" customHeight="1" outlineLevel="1" x14ac:dyDescent="0.25">
      <c r="B43" s="58" t="s">
        <v>212</v>
      </c>
      <c r="C43" s="66" t="s">
        <v>200</v>
      </c>
      <c r="D43" s="41">
        <v>43168</v>
      </c>
      <c r="E43" s="41">
        <v>43168</v>
      </c>
      <c r="F43" s="42">
        <f t="shared" si="3"/>
        <v>0</v>
      </c>
      <c r="G43" s="42" t="s">
        <v>219</v>
      </c>
      <c r="H43" s="65" t="s">
        <v>227</v>
      </c>
      <c r="I43" s="123"/>
      <c r="J43" s="124"/>
      <c r="K43" s="124"/>
      <c r="L43" s="124"/>
      <c r="M43" s="124"/>
      <c r="N43" s="124"/>
      <c r="O43" s="124"/>
      <c r="P43" s="124"/>
      <c r="Q43" s="124"/>
      <c r="R43" s="124"/>
      <c r="S43" s="125"/>
      <c r="T43" s="56"/>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row>
    <row r="44" spans="1:174" ht="51" hidden="1" customHeight="1" outlineLevel="1" x14ac:dyDescent="0.25">
      <c r="B44" s="58" t="s">
        <v>213</v>
      </c>
      <c r="C44" s="66" t="s">
        <v>201</v>
      </c>
      <c r="D44" s="41">
        <v>43102</v>
      </c>
      <c r="E44" s="41">
        <v>43146</v>
      </c>
      <c r="F44" s="42"/>
      <c r="G44" s="42" t="s">
        <v>168</v>
      </c>
      <c r="H44" s="65" t="s">
        <v>228</v>
      </c>
      <c r="I44" s="123"/>
      <c r="J44" s="124"/>
      <c r="K44" s="124"/>
      <c r="L44" s="124"/>
      <c r="M44" s="124"/>
      <c r="N44" s="124"/>
      <c r="O44" s="124"/>
      <c r="P44" s="124"/>
      <c r="Q44" s="124"/>
      <c r="R44" s="124"/>
      <c r="S44" s="125"/>
      <c r="T44" s="56"/>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row>
    <row r="45" spans="1:174" ht="51" hidden="1" customHeight="1" outlineLevel="1" x14ac:dyDescent="0.25">
      <c r="B45" s="58" t="s">
        <v>214</v>
      </c>
      <c r="C45" s="66" t="s">
        <v>202</v>
      </c>
      <c r="D45" s="41">
        <v>43131</v>
      </c>
      <c r="E45" s="41">
        <v>43137</v>
      </c>
      <c r="F45" s="42"/>
      <c r="G45" s="42" t="s">
        <v>219</v>
      </c>
      <c r="H45" s="65" t="s">
        <v>223</v>
      </c>
      <c r="I45" s="123"/>
      <c r="J45" s="124"/>
      <c r="K45" s="124"/>
      <c r="L45" s="124"/>
      <c r="M45" s="124"/>
      <c r="N45" s="124"/>
      <c r="O45" s="124"/>
      <c r="P45" s="124"/>
      <c r="Q45" s="124"/>
      <c r="R45" s="124"/>
      <c r="S45" s="125"/>
      <c r="T45" s="56"/>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row>
    <row r="46" spans="1:174" ht="51" hidden="1" customHeight="1" outlineLevel="1" x14ac:dyDescent="0.25">
      <c r="B46" s="58" t="s">
        <v>215</v>
      </c>
      <c r="C46" s="66" t="s">
        <v>203</v>
      </c>
      <c r="D46" s="41">
        <v>43185</v>
      </c>
      <c r="E46" s="41">
        <v>43193</v>
      </c>
      <c r="F46" s="42"/>
      <c r="G46" s="42" t="s">
        <v>169</v>
      </c>
      <c r="H46" s="65" t="s">
        <v>229</v>
      </c>
      <c r="I46" s="123"/>
      <c r="J46" s="124"/>
      <c r="K46" s="124"/>
      <c r="L46" s="124"/>
      <c r="M46" s="124"/>
      <c r="N46" s="124"/>
      <c r="O46" s="124"/>
      <c r="P46" s="124"/>
      <c r="Q46" s="124"/>
      <c r="R46" s="124"/>
      <c r="S46" s="125"/>
      <c r="T46" s="56"/>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row>
    <row r="47" spans="1:174" ht="51" hidden="1" customHeight="1" outlineLevel="1" x14ac:dyDescent="0.25">
      <c r="B47" s="58" t="s">
        <v>216</v>
      </c>
      <c r="C47" s="66" t="s">
        <v>204</v>
      </c>
      <c r="D47" s="41">
        <v>43194</v>
      </c>
      <c r="E47" s="41">
        <v>43194</v>
      </c>
      <c r="F47" s="42"/>
      <c r="G47" s="42" t="s">
        <v>219</v>
      </c>
      <c r="H47" s="65" t="s">
        <v>227</v>
      </c>
      <c r="I47" s="123"/>
      <c r="J47" s="124"/>
      <c r="K47" s="124"/>
      <c r="L47" s="124"/>
      <c r="M47" s="124"/>
      <c r="N47" s="124"/>
      <c r="O47" s="124"/>
      <c r="P47" s="124"/>
      <c r="Q47" s="124"/>
      <c r="R47" s="124"/>
      <c r="S47" s="125"/>
      <c r="T47" s="56"/>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row>
    <row r="48" spans="1:174" s="40" customFormat="1" ht="66" customHeight="1" collapsed="1" x14ac:dyDescent="0.25">
      <c r="A48" s="39"/>
      <c r="B48" s="57">
        <v>3</v>
      </c>
      <c r="C48" s="69" t="s">
        <v>230</v>
      </c>
      <c r="D48" s="41">
        <v>43102</v>
      </c>
      <c r="E48" s="41">
        <v>43175</v>
      </c>
      <c r="F48" s="42">
        <f t="shared" ref="F48" si="4">+DAYS360(D48,E48)</f>
        <v>74</v>
      </c>
      <c r="G48" s="42" t="s">
        <v>281</v>
      </c>
      <c r="H48" s="65" t="s">
        <v>355</v>
      </c>
      <c r="I48" s="123"/>
      <c r="J48" s="124"/>
      <c r="K48" s="124"/>
      <c r="L48" s="124"/>
      <c r="M48" s="124"/>
      <c r="N48" s="124"/>
      <c r="O48" s="124"/>
      <c r="P48" s="124"/>
      <c r="Q48" s="124"/>
      <c r="R48" s="124"/>
      <c r="S48" s="125"/>
      <c r="T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row>
    <row r="49" spans="1:174" s="40" customFormat="1" ht="33.75" hidden="1" customHeight="1" x14ac:dyDescent="0.25">
      <c r="A49" s="39"/>
      <c r="B49" s="68" t="s">
        <v>254</v>
      </c>
      <c r="C49" s="63" t="s">
        <v>231</v>
      </c>
      <c r="D49" s="41">
        <v>43102</v>
      </c>
      <c r="E49" s="41" t="s">
        <v>217</v>
      </c>
      <c r="F49" s="42"/>
      <c r="G49" s="42" t="s">
        <v>168</v>
      </c>
      <c r="H49" s="65"/>
      <c r="I49" s="123"/>
      <c r="J49" s="124"/>
      <c r="K49" s="124"/>
      <c r="L49" s="124"/>
      <c r="M49" s="124"/>
      <c r="N49" s="124"/>
      <c r="O49" s="124"/>
      <c r="P49" s="124"/>
      <c r="Q49" s="124"/>
      <c r="R49" s="124"/>
      <c r="S49" s="125"/>
      <c r="T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row>
    <row r="50" spans="1:174" s="40" customFormat="1" ht="33.75" hidden="1" customHeight="1" x14ac:dyDescent="0.25">
      <c r="A50" s="39"/>
      <c r="B50" s="68" t="s">
        <v>255</v>
      </c>
      <c r="C50" s="63" t="s">
        <v>232</v>
      </c>
      <c r="D50" s="41">
        <v>43102</v>
      </c>
      <c r="E50" s="41" t="s">
        <v>217</v>
      </c>
      <c r="F50" s="42"/>
      <c r="G50" s="42" t="s">
        <v>168</v>
      </c>
      <c r="H50" s="65" t="s">
        <v>282</v>
      </c>
      <c r="I50" s="123"/>
      <c r="J50" s="124"/>
      <c r="K50" s="124"/>
      <c r="L50" s="124"/>
      <c r="M50" s="124"/>
      <c r="N50" s="124"/>
      <c r="O50" s="124"/>
      <c r="P50" s="124"/>
      <c r="Q50" s="124"/>
      <c r="R50" s="124"/>
      <c r="S50" s="125"/>
      <c r="T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row>
    <row r="51" spans="1:174" s="40" customFormat="1" ht="33.75" hidden="1" customHeight="1" x14ac:dyDescent="0.25">
      <c r="A51" s="39"/>
      <c r="B51" s="68" t="s">
        <v>256</v>
      </c>
      <c r="C51" s="63" t="s">
        <v>233</v>
      </c>
      <c r="D51" s="41">
        <v>43102</v>
      </c>
      <c r="E51" s="41" t="s">
        <v>217</v>
      </c>
      <c r="F51" s="42"/>
      <c r="G51" s="42" t="s">
        <v>168</v>
      </c>
      <c r="H51" s="65" t="s">
        <v>283</v>
      </c>
      <c r="I51" s="123"/>
      <c r="J51" s="124"/>
      <c r="K51" s="124"/>
      <c r="L51" s="124"/>
      <c r="M51" s="124"/>
      <c r="N51" s="124"/>
      <c r="O51" s="124"/>
      <c r="P51" s="124"/>
      <c r="Q51" s="124"/>
      <c r="R51" s="124"/>
      <c r="S51" s="125"/>
      <c r="T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row>
    <row r="52" spans="1:174" s="40" customFormat="1" ht="42" hidden="1" customHeight="1" x14ac:dyDescent="0.25">
      <c r="A52" s="39"/>
      <c r="B52" s="68" t="s">
        <v>257</v>
      </c>
      <c r="C52" s="63" t="s">
        <v>234</v>
      </c>
      <c r="D52" s="41">
        <v>43150</v>
      </c>
      <c r="E52" s="41">
        <v>43154</v>
      </c>
      <c r="F52" s="42"/>
      <c r="G52" s="42" t="s">
        <v>168</v>
      </c>
      <c r="H52" s="65" t="s">
        <v>284</v>
      </c>
      <c r="I52" s="123"/>
      <c r="J52" s="124"/>
      <c r="K52" s="124"/>
      <c r="L52" s="124"/>
      <c r="M52" s="124"/>
      <c r="N52" s="124"/>
      <c r="O52" s="124"/>
      <c r="P52" s="124"/>
      <c r="Q52" s="124"/>
      <c r="R52" s="124"/>
      <c r="S52" s="125"/>
      <c r="T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row>
    <row r="53" spans="1:174" s="40" customFormat="1" ht="33.75" hidden="1" customHeight="1" x14ac:dyDescent="0.25">
      <c r="A53" s="39"/>
      <c r="B53" s="68" t="s">
        <v>258</v>
      </c>
      <c r="C53" s="63" t="s">
        <v>235</v>
      </c>
      <c r="D53" s="41">
        <v>43102</v>
      </c>
      <c r="E53" s="41" t="s">
        <v>217</v>
      </c>
      <c r="F53" s="42"/>
      <c r="G53" s="42" t="s">
        <v>281</v>
      </c>
      <c r="H53" s="65" t="s">
        <v>285</v>
      </c>
      <c r="I53" s="123"/>
      <c r="J53" s="124"/>
      <c r="K53" s="124"/>
      <c r="L53" s="124"/>
      <c r="M53" s="124"/>
      <c r="N53" s="124"/>
      <c r="O53" s="124"/>
      <c r="P53" s="124"/>
      <c r="Q53" s="124"/>
      <c r="R53" s="124"/>
      <c r="S53" s="125"/>
      <c r="T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row>
    <row r="54" spans="1:174" s="40" customFormat="1" ht="33.75" hidden="1" customHeight="1" x14ac:dyDescent="0.25">
      <c r="A54" s="39"/>
      <c r="B54" s="68" t="s">
        <v>259</v>
      </c>
      <c r="C54" s="63" t="s">
        <v>236</v>
      </c>
      <c r="D54" s="41">
        <v>43102</v>
      </c>
      <c r="E54" s="41" t="s">
        <v>217</v>
      </c>
      <c r="F54" s="42"/>
      <c r="G54" s="42" t="s">
        <v>219</v>
      </c>
      <c r="H54" s="65" t="s">
        <v>286</v>
      </c>
      <c r="I54" s="123"/>
      <c r="J54" s="124"/>
      <c r="K54" s="124"/>
      <c r="L54" s="124"/>
      <c r="M54" s="124"/>
      <c r="N54" s="124"/>
      <c r="O54" s="124"/>
      <c r="P54" s="124"/>
      <c r="Q54" s="124"/>
      <c r="R54" s="124"/>
      <c r="S54" s="125"/>
      <c r="T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row>
    <row r="55" spans="1:174" s="40" customFormat="1" ht="33.75" hidden="1" customHeight="1" x14ac:dyDescent="0.25">
      <c r="A55" s="39"/>
      <c r="B55" s="68" t="s">
        <v>260</v>
      </c>
      <c r="C55" s="63" t="s">
        <v>237</v>
      </c>
      <c r="D55" s="41">
        <v>43108</v>
      </c>
      <c r="E55" s="41" t="s">
        <v>217</v>
      </c>
      <c r="F55" s="42"/>
      <c r="G55" s="42" t="s">
        <v>219</v>
      </c>
      <c r="H55" s="65" t="s">
        <v>287</v>
      </c>
      <c r="I55" s="123"/>
      <c r="J55" s="124"/>
      <c r="K55" s="124"/>
      <c r="L55" s="124"/>
      <c r="M55" s="124"/>
      <c r="N55" s="124"/>
      <c r="O55" s="124"/>
      <c r="P55" s="124"/>
      <c r="Q55" s="124"/>
      <c r="R55" s="124"/>
      <c r="S55" s="125"/>
      <c r="T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row>
    <row r="56" spans="1:174" s="40" customFormat="1" ht="33.75" hidden="1" customHeight="1" x14ac:dyDescent="0.25">
      <c r="A56" s="39"/>
      <c r="B56" s="68" t="s">
        <v>261</v>
      </c>
      <c r="C56" s="63" t="s">
        <v>238</v>
      </c>
      <c r="D56" s="41">
        <v>43115</v>
      </c>
      <c r="E56" s="41" t="s">
        <v>217</v>
      </c>
      <c r="F56" s="42"/>
      <c r="G56" s="42" t="s">
        <v>219</v>
      </c>
      <c r="H56" s="65" t="s">
        <v>288</v>
      </c>
      <c r="I56" s="123"/>
      <c r="J56" s="124"/>
      <c r="K56" s="124"/>
      <c r="L56" s="124"/>
      <c r="M56" s="124"/>
      <c r="N56" s="124"/>
      <c r="O56" s="124"/>
      <c r="P56" s="124"/>
      <c r="Q56" s="124"/>
      <c r="R56" s="124"/>
      <c r="S56" s="125"/>
      <c r="T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row>
    <row r="57" spans="1:174" s="40" customFormat="1" ht="33.75" hidden="1" customHeight="1" x14ac:dyDescent="0.25">
      <c r="A57" s="39"/>
      <c r="B57" s="68" t="s">
        <v>262</v>
      </c>
      <c r="C57" s="63" t="s">
        <v>239</v>
      </c>
      <c r="D57" s="41">
        <v>43125</v>
      </c>
      <c r="E57" s="41" t="s">
        <v>217</v>
      </c>
      <c r="F57" s="42"/>
      <c r="G57" s="42" t="s">
        <v>219</v>
      </c>
      <c r="H57" s="65" t="s">
        <v>289</v>
      </c>
      <c r="I57" s="123"/>
      <c r="J57" s="124"/>
      <c r="K57" s="124"/>
      <c r="L57" s="124"/>
      <c r="M57" s="124"/>
      <c r="N57" s="124"/>
      <c r="O57" s="124"/>
      <c r="P57" s="124"/>
      <c r="Q57" s="124"/>
      <c r="R57" s="124"/>
      <c r="S57" s="125"/>
      <c r="T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row>
    <row r="58" spans="1:174" s="40" customFormat="1" ht="33.75" hidden="1" customHeight="1" x14ac:dyDescent="0.25">
      <c r="A58" s="39"/>
      <c r="B58" s="68" t="s">
        <v>263</v>
      </c>
      <c r="C58" s="63" t="s">
        <v>240</v>
      </c>
      <c r="D58" s="41">
        <v>43108</v>
      </c>
      <c r="E58" s="41" t="s">
        <v>217</v>
      </c>
      <c r="F58" s="42"/>
      <c r="G58" s="42" t="s">
        <v>168</v>
      </c>
      <c r="H58" s="65" t="s">
        <v>290</v>
      </c>
      <c r="I58" s="123"/>
      <c r="J58" s="124"/>
      <c r="K58" s="124"/>
      <c r="L58" s="124"/>
      <c r="M58" s="124"/>
      <c r="N58" s="124"/>
      <c r="O58" s="124"/>
      <c r="P58" s="124"/>
      <c r="Q58" s="124"/>
      <c r="R58" s="124"/>
      <c r="S58" s="125"/>
      <c r="T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row>
    <row r="59" spans="1:174" s="40" customFormat="1" ht="33.75" hidden="1" customHeight="1" x14ac:dyDescent="0.25">
      <c r="A59" s="39"/>
      <c r="B59" s="68" t="s">
        <v>264</v>
      </c>
      <c r="C59" s="63" t="s">
        <v>241</v>
      </c>
      <c r="D59" s="41">
        <v>43122</v>
      </c>
      <c r="E59" s="41" t="s">
        <v>217</v>
      </c>
      <c r="F59" s="42"/>
      <c r="G59" s="42" t="s">
        <v>219</v>
      </c>
      <c r="H59" s="65" t="s">
        <v>291</v>
      </c>
      <c r="I59" s="123"/>
      <c r="J59" s="124"/>
      <c r="K59" s="124"/>
      <c r="L59" s="124"/>
      <c r="M59" s="124"/>
      <c r="N59" s="124"/>
      <c r="O59" s="124"/>
      <c r="P59" s="124"/>
      <c r="Q59" s="124"/>
      <c r="R59" s="124"/>
      <c r="S59" s="125"/>
      <c r="T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row>
    <row r="60" spans="1:174" s="40" customFormat="1" ht="33.75" hidden="1" customHeight="1" x14ac:dyDescent="0.25">
      <c r="A60" s="39"/>
      <c r="B60" s="68" t="s">
        <v>265</v>
      </c>
      <c r="C60" s="63" t="s">
        <v>242</v>
      </c>
      <c r="D60" s="41">
        <v>43143</v>
      </c>
      <c r="E60" s="41" t="s">
        <v>217</v>
      </c>
      <c r="F60" s="42"/>
      <c r="G60" s="42" t="s">
        <v>219</v>
      </c>
      <c r="H60" s="65" t="s">
        <v>292</v>
      </c>
      <c r="I60" s="123"/>
      <c r="J60" s="124"/>
      <c r="K60" s="124"/>
      <c r="L60" s="124"/>
      <c r="M60" s="124"/>
      <c r="N60" s="124"/>
      <c r="O60" s="124"/>
      <c r="P60" s="124"/>
      <c r="Q60" s="124"/>
      <c r="R60" s="124"/>
      <c r="S60" s="125"/>
      <c r="T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row>
    <row r="61" spans="1:174" s="40" customFormat="1" ht="33.75" hidden="1" customHeight="1" x14ac:dyDescent="0.25">
      <c r="A61" s="39"/>
      <c r="B61" s="68" t="s">
        <v>266</v>
      </c>
      <c r="C61" s="63" t="s">
        <v>243</v>
      </c>
      <c r="D61" s="41">
        <v>43108</v>
      </c>
      <c r="E61" s="41" t="s">
        <v>217</v>
      </c>
      <c r="F61" s="42"/>
      <c r="G61" s="42" t="s">
        <v>281</v>
      </c>
      <c r="H61" s="65" t="s">
        <v>293</v>
      </c>
      <c r="I61" s="123"/>
      <c r="J61" s="124"/>
      <c r="K61" s="124"/>
      <c r="L61" s="124"/>
      <c r="M61" s="124"/>
      <c r="N61" s="124"/>
      <c r="O61" s="124"/>
      <c r="P61" s="124"/>
      <c r="Q61" s="124"/>
      <c r="R61" s="124"/>
      <c r="S61" s="125"/>
      <c r="T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row>
    <row r="62" spans="1:174" s="40" customFormat="1" ht="33.75" hidden="1" customHeight="1" x14ac:dyDescent="0.25">
      <c r="A62" s="39"/>
      <c r="B62" s="68" t="s">
        <v>267</v>
      </c>
      <c r="C62" s="63" t="s">
        <v>244</v>
      </c>
      <c r="D62" s="41">
        <v>43115</v>
      </c>
      <c r="E62" s="41" t="s">
        <v>217</v>
      </c>
      <c r="F62" s="42"/>
      <c r="G62" s="42" t="s">
        <v>219</v>
      </c>
      <c r="H62" s="65" t="s">
        <v>294</v>
      </c>
      <c r="I62" s="123"/>
      <c r="J62" s="124"/>
      <c r="K62" s="124"/>
      <c r="L62" s="124"/>
      <c r="M62" s="124"/>
      <c r="N62" s="124"/>
      <c r="O62" s="124"/>
      <c r="P62" s="124"/>
      <c r="Q62" s="124"/>
      <c r="R62" s="124"/>
      <c r="S62" s="125"/>
      <c r="T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row>
    <row r="63" spans="1:174" s="40" customFormat="1" ht="33.75" hidden="1" customHeight="1" x14ac:dyDescent="0.25">
      <c r="A63" s="39"/>
      <c r="B63" s="68" t="s">
        <v>268</v>
      </c>
      <c r="C63" s="63" t="s">
        <v>245</v>
      </c>
      <c r="D63" s="41">
        <v>43122</v>
      </c>
      <c r="E63" s="41" t="s">
        <v>217</v>
      </c>
      <c r="F63" s="42"/>
      <c r="G63" s="42" t="s">
        <v>219</v>
      </c>
      <c r="H63" s="65" t="s">
        <v>295</v>
      </c>
      <c r="I63" s="123"/>
      <c r="J63" s="124"/>
      <c r="K63" s="124"/>
      <c r="L63" s="124"/>
      <c r="M63" s="124"/>
      <c r="N63" s="124"/>
      <c r="O63" s="124"/>
      <c r="P63" s="124"/>
      <c r="Q63" s="124"/>
      <c r="R63" s="124"/>
      <c r="S63" s="125"/>
      <c r="T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row>
    <row r="64" spans="1:174" s="40" customFormat="1" ht="33.75" hidden="1" customHeight="1" x14ac:dyDescent="0.25">
      <c r="A64" s="39"/>
      <c r="B64" s="68" t="s">
        <v>269</v>
      </c>
      <c r="C64" s="63" t="s">
        <v>246</v>
      </c>
      <c r="D64" s="41">
        <v>43136</v>
      </c>
      <c r="E64" s="41">
        <v>43140</v>
      </c>
      <c r="F64" s="42"/>
      <c r="G64" s="42" t="s">
        <v>219</v>
      </c>
      <c r="H64" s="65" t="s">
        <v>296</v>
      </c>
      <c r="I64" s="123"/>
      <c r="J64" s="124"/>
      <c r="K64" s="124"/>
      <c r="L64" s="124"/>
      <c r="M64" s="124"/>
      <c r="N64" s="124"/>
      <c r="O64" s="124"/>
      <c r="P64" s="124"/>
      <c r="Q64" s="124"/>
      <c r="R64" s="124"/>
      <c r="S64" s="125"/>
      <c r="T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row>
    <row r="65" spans="1:174" s="40" customFormat="1" ht="33.75" hidden="1" customHeight="1" x14ac:dyDescent="0.25">
      <c r="A65" s="39"/>
      <c r="B65" s="68" t="s">
        <v>270</v>
      </c>
      <c r="C65" s="63" t="s">
        <v>247</v>
      </c>
      <c r="D65" s="41">
        <v>43122</v>
      </c>
      <c r="E65" s="41">
        <v>43133</v>
      </c>
      <c r="F65" s="42"/>
      <c r="G65" s="42" t="s">
        <v>168</v>
      </c>
      <c r="H65" s="65" t="s">
        <v>297</v>
      </c>
      <c r="I65" s="123"/>
      <c r="J65" s="124"/>
      <c r="K65" s="124"/>
      <c r="L65" s="124"/>
      <c r="M65" s="124"/>
      <c r="N65" s="124"/>
      <c r="O65" s="124"/>
      <c r="P65" s="124"/>
      <c r="Q65" s="124"/>
      <c r="R65" s="124"/>
      <c r="S65" s="125"/>
      <c r="T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row>
    <row r="66" spans="1:174" s="40" customFormat="1" ht="33.75" hidden="1" customHeight="1" x14ac:dyDescent="0.25">
      <c r="A66" s="39"/>
      <c r="B66" s="68" t="s">
        <v>271</v>
      </c>
      <c r="C66" s="63" t="s">
        <v>248</v>
      </c>
      <c r="D66" s="41">
        <v>43136</v>
      </c>
      <c r="E66" s="41">
        <v>43147</v>
      </c>
      <c r="F66" s="42"/>
      <c r="G66" s="42" t="s">
        <v>219</v>
      </c>
      <c r="H66" s="65" t="s">
        <v>298</v>
      </c>
      <c r="I66" s="123"/>
      <c r="J66" s="124"/>
      <c r="K66" s="124"/>
      <c r="L66" s="124"/>
      <c r="M66" s="124"/>
      <c r="N66" s="124"/>
      <c r="O66" s="124"/>
      <c r="P66" s="124"/>
      <c r="Q66" s="124"/>
      <c r="R66" s="124"/>
      <c r="S66" s="125"/>
      <c r="T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row>
    <row r="67" spans="1:174" s="40" customFormat="1" ht="33.75" hidden="1" customHeight="1" x14ac:dyDescent="0.25">
      <c r="A67" s="39"/>
      <c r="B67" s="68" t="s">
        <v>272</v>
      </c>
      <c r="C67" s="63" t="s">
        <v>249</v>
      </c>
      <c r="D67" s="41">
        <v>43150</v>
      </c>
      <c r="E67" s="41">
        <v>43154</v>
      </c>
      <c r="F67" s="42"/>
      <c r="G67" s="42" t="s">
        <v>219</v>
      </c>
      <c r="H67" s="65" t="s">
        <v>299</v>
      </c>
      <c r="I67" s="123"/>
      <c r="J67" s="124"/>
      <c r="K67" s="124"/>
      <c r="L67" s="124"/>
      <c r="M67" s="124"/>
      <c r="N67" s="124"/>
      <c r="O67" s="124"/>
      <c r="P67" s="124"/>
      <c r="Q67" s="124"/>
      <c r="R67" s="124"/>
      <c r="S67" s="125"/>
      <c r="T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row>
    <row r="68" spans="1:174" s="40" customFormat="1" ht="33.75" hidden="1" customHeight="1" x14ac:dyDescent="0.25">
      <c r="A68" s="39"/>
      <c r="B68" s="68" t="s">
        <v>273</v>
      </c>
      <c r="C68" s="63" t="s">
        <v>243</v>
      </c>
      <c r="D68" s="41">
        <v>43136</v>
      </c>
      <c r="E68" s="41">
        <v>43140</v>
      </c>
      <c r="F68" s="42"/>
      <c r="G68" s="42" t="s">
        <v>281</v>
      </c>
      <c r="H68" s="65" t="s">
        <v>300</v>
      </c>
      <c r="I68" s="123"/>
      <c r="J68" s="124"/>
      <c r="K68" s="124"/>
      <c r="L68" s="124"/>
      <c r="M68" s="124"/>
      <c r="N68" s="124"/>
      <c r="O68" s="124"/>
      <c r="P68" s="124"/>
      <c r="Q68" s="124"/>
      <c r="R68" s="124"/>
      <c r="S68" s="125"/>
      <c r="T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row>
    <row r="69" spans="1:174" ht="26.25" hidden="1" customHeight="1" outlineLevel="1" x14ac:dyDescent="0.25">
      <c r="B69" s="68" t="s">
        <v>274</v>
      </c>
      <c r="C69" s="63" t="s">
        <v>244</v>
      </c>
      <c r="D69" s="41">
        <v>43143</v>
      </c>
      <c r="E69" s="41">
        <v>43147</v>
      </c>
      <c r="F69" s="42"/>
      <c r="G69" s="42" t="s">
        <v>219</v>
      </c>
      <c r="H69" s="65" t="s">
        <v>301</v>
      </c>
      <c r="I69" s="123"/>
      <c r="J69" s="124"/>
      <c r="K69" s="124"/>
      <c r="L69" s="124"/>
      <c r="M69" s="124"/>
      <c r="N69" s="124"/>
      <c r="O69" s="124"/>
      <c r="P69" s="124"/>
      <c r="Q69" s="124"/>
      <c r="R69" s="124"/>
      <c r="S69" s="125"/>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row>
    <row r="70" spans="1:174" ht="26.25" hidden="1" customHeight="1" outlineLevel="1" x14ac:dyDescent="0.25">
      <c r="B70" s="68" t="s">
        <v>275</v>
      </c>
      <c r="C70" s="63" t="s">
        <v>250</v>
      </c>
      <c r="D70" s="41">
        <v>43150</v>
      </c>
      <c r="E70" s="41">
        <v>43161</v>
      </c>
      <c r="F70" s="42"/>
      <c r="G70" s="42" t="s">
        <v>219</v>
      </c>
      <c r="H70" s="65" t="s">
        <v>302</v>
      </c>
      <c r="I70" s="123"/>
      <c r="J70" s="124"/>
      <c r="K70" s="124"/>
      <c r="L70" s="124"/>
      <c r="M70" s="124"/>
      <c r="N70" s="124"/>
      <c r="O70" s="124"/>
      <c r="P70" s="124"/>
      <c r="Q70" s="124"/>
      <c r="R70" s="124"/>
      <c r="S70" s="125"/>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row>
    <row r="71" spans="1:174" ht="30" hidden="1" customHeight="1" outlineLevel="1" x14ac:dyDescent="0.25">
      <c r="B71" s="68" t="s">
        <v>276</v>
      </c>
      <c r="C71" s="63" t="s">
        <v>251</v>
      </c>
      <c r="D71" s="41">
        <v>43150</v>
      </c>
      <c r="E71" s="41">
        <v>43154</v>
      </c>
      <c r="F71" s="42"/>
      <c r="G71" s="42" t="s">
        <v>219</v>
      </c>
      <c r="H71" s="65" t="s">
        <v>303</v>
      </c>
      <c r="I71" s="123"/>
      <c r="J71" s="124"/>
      <c r="K71" s="124"/>
      <c r="L71" s="124"/>
      <c r="M71" s="124"/>
      <c r="N71" s="124"/>
      <c r="O71" s="124"/>
      <c r="P71" s="124"/>
      <c r="Q71" s="124"/>
      <c r="R71" s="124"/>
      <c r="S71" s="125"/>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row>
    <row r="72" spans="1:174" ht="30" hidden="1" customHeight="1" outlineLevel="1" x14ac:dyDescent="0.25">
      <c r="B72" s="68" t="s">
        <v>277</v>
      </c>
      <c r="C72" s="63" t="s">
        <v>252</v>
      </c>
      <c r="D72" s="41">
        <v>43157</v>
      </c>
      <c r="E72" s="41">
        <v>43161</v>
      </c>
      <c r="F72" s="42"/>
      <c r="G72" s="42" t="s">
        <v>219</v>
      </c>
      <c r="H72" s="65" t="s">
        <v>304</v>
      </c>
      <c r="I72" s="123"/>
      <c r="J72" s="124"/>
      <c r="K72" s="124"/>
      <c r="L72" s="124"/>
      <c r="M72" s="124"/>
      <c r="N72" s="124"/>
      <c r="O72" s="124"/>
      <c r="P72" s="124"/>
      <c r="Q72" s="124"/>
      <c r="R72" s="124"/>
      <c r="S72" s="125"/>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row>
    <row r="73" spans="1:174" ht="26.25" hidden="1" customHeight="1" outlineLevel="1" x14ac:dyDescent="0.25">
      <c r="B73" s="68" t="s">
        <v>278</v>
      </c>
      <c r="C73" s="64" t="s">
        <v>247</v>
      </c>
      <c r="D73" s="41">
        <v>43150</v>
      </c>
      <c r="E73" s="41">
        <v>43154</v>
      </c>
      <c r="F73" s="42"/>
      <c r="G73" s="42" t="s">
        <v>168</v>
      </c>
      <c r="H73" s="65" t="s">
        <v>305</v>
      </c>
      <c r="I73" s="123"/>
      <c r="J73" s="124"/>
      <c r="K73" s="124"/>
      <c r="L73" s="124"/>
      <c r="M73" s="124"/>
      <c r="N73" s="124"/>
      <c r="O73" s="124"/>
      <c r="P73" s="124"/>
      <c r="Q73" s="124"/>
      <c r="R73" s="124"/>
      <c r="S73" s="125"/>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row>
    <row r="74" spans="1:174" ht="26.25" hidden="1" customHeight="1" outlineLevel="1" x14ac:dyDescent="0.25">
      <c r="B74" s="68" t="s">
        <v>279</v>
      </c>
      <c r="C74" s="64" t="s">
        <v>248</v>
      </c>
      <c r="D74" s="41">
        <v>43157</v>
      </c>
      <c r="E74" s="41">
        <v>43168</v>
      </c>
      <c r="F74" s="42"/>
      <c r="G74" s="42" t="s">
        <v>219</v>
      </c>
      <c r="H74" s="65" t="s">
        <v>306</v>
      </c>
      <c r="I74" s="123"/>
      <c r="J74" s="124"/>
      <c r="K74" s="124"/>
      <c r="L74" s="124"/>
      <c r="M74" s="124"/>
      <c r="N74" s="124"/>
      <c r="O74" s="124"/>
      <c r="P74" s="124"/>
      <c r="Q74" s="124"/>
      <c r="R74" s="124"/>
      <c r="S74" s="125"/>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row>
    <row r="75" spans="1:174" ht="26.25" hidden="1" customHeight="1" outlineLevel="1" x14ac:dyDescent="0.25">
      <c r="B75" s="68" t="s">
        <v>280</v>
      </c>
      <c r="C75" s="64" t="s">
        <v>253</v>
      </c>
      <c r="D75" s="41">
        <v>43171</v>
      </c>
      <c r="E75" s="41">
        <v>43175</v>
      </c>
      <c r="F75" s="42"/>
      <c r="G75" s="42" t="s">
        <v>219</v>
      </c>
      <c r="H75" s="65" t="s">
        <v>307</v>
      </c>
      <c r="I75" s="123"/>
      <c r="J75" s="124"/>
      <c r="K75" s="124"/>
      <c r="L75" s="124"/>
      <c r="M75" s="124"/>
      <c r="N75" s="124"/>
      <c r="O75" s="124"/>
      <c r="P75" s="124"/>
      <c r="Q75" s="124"/>
      <c r="R75" s="124"/>
      <c r="S75" s="125"/>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row>
    <row r="76" spans="1:174" s="40" customFormat="1" ht="102" collapsed="1" x14ac:dyDescent="0.25">
      <c r="A76" s="39"/>
      <c r="B76" s="57">
        <v>4</v>
      </c>
      <c r="C76" s="69" t="s">
        <v>359</v>
      </c>
      <c r="D76" s="41">
        <v>43102</v>
      </c>
      <c r="E76" s="41">
        <v>43166</v>
      </c>
      <c r="F76" s="42">
        <f t="shared" ref="F76" si="5">+DAYS360(D76,E76)</f>
        <v>65</v>
      </c>
      <c r="G76" s="42" t="s">
        <v>169</v>
      </c>
      <c r="H76" s="71" t="s">
        <v>356</v>
      </c>
      <c r="I76" s="123"/>
      <c r="J76" s="124"/>
      <c r="K76" s="124"/>
      <c r="L76" s="124"/>
      <c r="M76" s="124"/>
      <c r="N76" s="124"/>
      <c r="O76" s="124"/>
      <c r="P76" s="124"/>
      <c r="Q76" s="124"/>
      <c r="R76" s="124"/>
      <c r="S76" s="125"/>
      <c r="T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row>
    <row r="77" spans="1:174" s="40" customFormat="1" ht="33.75" hidden="1" customHeight="1" x14ac:dyDescent="0.25">
      <c r="A77" s="39"/>
      <c r="B77" s="68" t="s">
        <v>336</v>
      </c>
      <c r="C77" s="64" t="s">
        <v>308</v>
      </c>
      <c r="D77" s="41">
        <v>43102</v>
      </c>
      <c r="E77" s="41">
        <v>43115</v>
      </c>
      <c r="F77" s="42"/>
      <c r="G77" s="42" t="s">
        <v>168</v>
      </c>
      <c r="H77" s="65" t="s">
        <v>351</v>
      </c>
      <c r="I77" s="123"/>
      <c r="J77" s="124"/>
      <c r="K77" s="124"/>
      <c r="L77" s="124"/>
      <c r="M77" s="124"/>
      <c r="N77" s="124"/>
      <c r="O77" s="124"/>
      <c r="P77" s="124"/>
      <c r="Q77" s="124"/>
      <c r="R77" s="124"/>
      <c r="S77" s="125"/>
      <c r="T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row>
    <row r="78" spans="1:174" s="40" customFormat="1" ht="33.75" hidden="1" customHeight="1" x14ac:dyDescent="0.25">
      <c r="A78" s="39"/>
      <c r="B78" s="68" t="s">
        <v>337</v>
      </c>
      <c r="C78" s="64" t="s">
        <v>309</v>
      </c>
      <c r="D78" s="41">
        <v>43102</v>
      </c>
      <c r="E78" s="41">
        <v>43115</v>
      </c>
      <c r="F78" s="42"/>
      <c r="G78" s="42" t="s">
        <v>169</v>
      </c>
      <c r="H78" s="65" t="s">
        <v>324</v>
      </c>
      <c r="I78" s="123"/>
      <c r="J78" s="124"/>
      <c r="K78" s="124"/>
      <c r="L78" s="124"/>
      <c r="M78" s="124"/>
      <c r="N78" s="124"/>
      <c r="O78" s="124"/>
      <c r="P78" s="124"/>
      <c r="Q78" s="124"/>
      <c r="R78" s="124"/>
      <c r="S78" s="125"/>
      <c r="T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row>
    <row r="79" spans="1:174" s="40" customFormat="1" ht="33.75" hidden="1" customHeight="1" x14ac:dyDescent="0.25">
      <c r="A79" s="39"/>
      <c r="B79" s="68" t="s">
        <v>338</v>
      </c>
      <c r="C79" s="64" t="s">
        <v>310</v>
      </c>
      <c r="D79" s="41">
        <v>43102</v>
      </c>
      <c r="E79" s="41">
        <v>43115</v>
      </c>
      <c r="F79" s="42"/>
      <c r="G79" s="42" t="s">
        <v>168</v>
      </c>
      <c r="H79" s="65" t="s">
        <v>325</v>
      </c>
      <c r="I79" s="123"/>
      <c r="J79" s="124"/>
      <c r="K79" s="124"/>
      <c r="L79" s="124"/>
      <c r="M79" s="124"/>
      <c r="N79" s="124"/>
      <c r="O79" s="124"/>
      <c r="P79" s="124"/>
      <c r="Q79" s="124"/>
      <c r="R79" s="124"/>
      <c r="S79" s="125"/>
      <c r="T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row>
    <row r="80" spans="1:174" s="40" customFormat="1" ht="33.75" hidden="1" customHeight="1" x14ac:dyDescent="0.25">
      <c r="A80" s="39"/>
      <c r="B80" s="68" t="s">
        <v>339</v>
      </c>
      <c r="C80" s="64" t="s">
        <v>311</v>
      </c>
      <c r="D80" s="41">
        <v>43102</v>
      </c>
      <c r="E80" s="41">
        <v>43115</v>
      </c>
      <c r="F80" s="42"/>
      <c r="G80" s="42" t="s">
        <v>168</v>
      </c>
      <c r="H80" s="65" t="s">
        <v>326</v>
      </c>
      <c r="I80" s="123"/>
      <c r="J80" s="124"/>
      <c r="K80" s="124"/>
      <c r="L80" s="124"/>
      <c r="M80" s="124"/>
      <c r="N80" s="124"/>
      <c r="O80" s="124"/>
      <c r="P80" s="124"/>
      <c r="Q80" s="124"/>
      <c r="R80" s="124"/>
      <c r="S80" s="125"/>
      <c r="T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row>
    <row r="81" spans="1:174" s="40" customFormat="1" ht="33.75" hidden="1" customHeight="1" x14ac:dyDescent="0.25">
      <c r="A81" s="39"/>
      <c r="B81" s="68" t="s">
        <v>340</v>
      </c>
      <c r="C81" s="64" t="s">
        <v>312</v>
      </c>
      <c r="D81" s="41">
        <v>43102</v>
      </c>
      <c r="E81" s="41">
        <v>43115</v>
      </c>
      <c r="F81" s="42"/>
      <c r="G81" s="42" t="s">
        <v>168</v>
      </c>
      <c r="H81" s="65" t="s">
        <v>327</v>
      </c>
      <c r="I81" s="123"/>
      <c r="J81" s="124"/>
      <c r="K81" s="124"/>
      <c r="L81" s="124"/>
      <c r="M81" s="124"/>
      <c r="N81" s="124"/>
      <c r="O81" s="124"/>
      <c r="P81" s="124"/>
      <c r="Q81" s="124"/>
      <c r="R81" s="124"/>
      <c r="S81" s="125"/>
      <c r="T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row>
    <row r="82" spans="1:174" s="40" customFormat="1" ht="33.75" hidden="1" customHeight="1" x14ac:dyDescent="0.25">
      <c r="A82" s="39"/>
      <c r="B82" s="68" t="s">
        <v>341</v>
      </c>
      <c r="C82" s="64" t="s">
        <v>313</v>
      </c>
      <c r="D82" s="41">
        <v>43102</v>
      </c>
      <c r="E82" s="41">
        <v>43115</v>
      </c>
      <c r="F82" s="42"/>
      <c r="G82" s="42" t="s">
        <v>169</v>
      </c>
      <c r="H82" s="65" t="s">
        <v>328</v>
      </c>
      <c r="I82" s="123"/>
      <c r="J82" s="124"/>
      <c r="K82" s="124"/>
      <c r="L82" s="124"/>
      <c r="M82" s="124"/>
      <c r="N82" s="124"/>
      <c r="O82" s="124"/>
      <c r="P82" s="124"/>
      <c r="Q82" s="124"/>
      <c r="R82" s="124"/>
      <c r="S82" s="125"/>
      <c r="T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row>
    <row r="83" spans="1:174" s="40" customFormat="1" ht="33.75" hidden="1" customHeight="1" x14ac:dyDescent="0.25">
      <c r="A83" s="39"/>
      <c r="B83" s="68" t="s">
        <v>342</v>
      </c>
      <c r="C83" s="64" t="s">
        <v>314</v>
      </c>
      <c r="D83" s="41">
        <v>43102</v>
      </c>
      <c r="E83" s="41">
        <v>43115</v>
      </c>
      <c r="F83" s="42"/>
      <c r="G83" s="42" t="s">
        <v>169</v>
      </c>
      <c r="H83" s="65" t="s">
        <v>329</v>
      </c>
      <c r="I83" s="123"/>
      <c r="J83" s="124"/>
      <c r="K83" s="124"/>
      <c r="L83" s="124"/>
      <c r="M83" s="124"/>
      <c r="N83" s="124"/>
      <c r="O83" s="124"/>
      <c r="P83" s="124"/>
      <c r="Q83" s="124"/>
      <c r="R83" s="124"/>
      <c r="S83" s="125"/>
      <c r="T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row>
    <row r="84" spans="1:174" s="40" customFormat="1" ht="33.75" hidden="1" customHeight="1" x14ac:dyDescent="0.25">
      <c r="A84" s="39"/>
      <c r="B84" s="68" t="s">
        <v>343</v>
      </c>
      <c r="C84" s="64" t="s">
        <v>315</v>
      </c>
      <c r="D84" s="41">
        <v>43102</v>
      </c>
      <c r="E84" s="41">
        <v>43115</v>
      </c>
      <c r="F84" s="42"/>
      <c r="G84" s="42" t="s">
        <v>169</v>
      </c>
      <c r="H84" s="65" t="s">
        <v>330</v>
      </c>
      <c r="I84" s="123"/>
      <c r="J84" s="124"/>
      <c r="K84" s="124"/>
      <c r="L84" s="124"/>
      <c r="M84" s="124"/>
      <c r="N84" s="124"/>
      <c r="O84" s="124"/>
      <c r="P84" s="124"/>
      <c r="Q84" s="124"/>
      <c r="R84" s="124"/>
      <c r="S84" s="125"/>
      <c r="T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row>
    <row r="85" spans="1:174" s="40" customFormat="1" ht="33.75" hidden="1" customHeight="1" x14ac:dyDescent="0.25">
      <c r="A85" s="39"/>
      <c r="B85" s="68" t="s">
        <v>344</v>
      </c>
      <c r="C85" s="64" t="s">
        <v>316</v>
      </c>
      <c r="D85" s="41">
        <v>43102</v>
      </c>
      <c r="E85" s="41">
        <v>43115</v>
      </c>
      <c r="F85" s="42"/>
      <c r="G85" s="42" t="s">
        <v>169</v>
      </c>
      <c r="H85" s="65" t="s">
        <v>331</v>
      </c>
      <c r="I85" s="123"/>
      <c r="J85" s="124"/>
      <c r="K85" s="124"/>
      <c r="L85" s="124"/>
      <c r="M85" s="124"/>
      <c r="N85" s="124"/>
      <c r="O85" s="124"/>
      <c r="P85" s="124"/>
      <c r="Q85" s="124"/>
      <c r="R85" s="124"/>
      <c r="S85" s="125"/>
      <c r="T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row>
    <row r="86" spans="1:174" s="40" customFormat="1" ht="33.75" hidden="1" customHeight="1" x14ac:dyDescent="0.25">
      <c r="A86" s="39"/>
      <c r="B86" s="68" t="s">
        <v>345</v>
      </c>
      <c r="C86" s="64" t="s">
        <v>317</v>
      </c>
      <c r="D86" s="41">
        <v>43102</v>
      </c>
      <c r="E86" s="41">
        <v>43115</v>
      </c>
      <c r="F86" s="42"/>
      <c r="G86" s="42" t="s">
        <v>169</v>
      </c>
      <c r="H86" s="65" t="s">
        <v>327</v>
      </c>
      <c r="I86" s="123"/>
      <c r="J86" s="124"/>
      <c r="K86" s="124"/>
      <c r="L86" s="124"/>
      <c r="M86" s="124"/>
      <c r="N86" s="124"/>
      <c r="O86" s="124"/>
      <c r="P86" s="124"/>
      <c r="Q86" s="124"/>
      <c r="R86" s="124"/>
      <c r="S86" s="125"/>
      <c r="T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row>
    <row r="87" spans="1:174" s="40" customFormat="1" ht="33.75" hidden="1" customHeight="1" x14ac:dyDescent="0.25">
      <c r="A87" s="39"/>
      <c r="B87" s="68" t="s">
        <v>346</v>
      </c>
      <c r="C87" s="64" t="s">
        <v>318</v>
      </c>
      <c r="D87" s="41">
        <v>43102</v>
      </c>
      <c r="E87" s="41">
        <v>43115</v>
      </c>
      <c r="F87" s="42"/>
      <c r="G87" s="42" t="s">
        <v>219</v>
      </c>
      <c r="H87" s="65" t="s">
        <v>327</v>
      </c>
      <c r="I87" s="123"/>
      <c r="J87" s="124"/>
      <c r="K87" s="124"/>
      <c r="L87" s="124"/>
      <c r="M87" s="124"/>
      <c r="N87" s="124"/>
      <c r="O87" s="124"/>
      <c r="P87" s="124"/>
      <c r="Q87" s="124"/>
      <c r="R87" s="124"/>
      <c r="S87" s="125"/>
      <c r="T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row>
    <row r="88" spans="1:174" s="40" customFormat="1" ht="33.75" hidden="1" customHeight="1" x14ac:dyDescent="0.25">
      <c r="A88" s="39"/>
      <c r="B88" s="68" t="s">
        <v>347</v>
      </c>
      <c r="C88" s="64" t="s">
        <v>319</v>
      </c>
      <c r="D88" s="41">
        <v>43102</v>
      </c>
      <c r="E88" s="41">
        <v>43138</v>
      </c>
      <c r="F88" s="42"/>
      <c r="G88" s="42" t="s">
        <v>168</v>
      </c>
      <c r="H88" s="65" t="s">
        <v>332</v>
      </c>
      <c r="I88" s="123"/>
      <c r="J88" s="124"/>
      <c r="K88" s="124"/>
      <c r="L88" s="124"/>
      <c r="M88" s="124"/>
      <c r="N88" s="124"/>
      <c r="O88" s="124"/>
      <c r="P88" s="124"/>
      <c r="Q88" s="124"/>
      <c r="R88" s="124"/>
      <c r="S88" s="125"/>
      <c r="T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row>
    <row r="89" spans="1:174" s="40" customFormat="1" ht="33.75" hidden="1" customHeight="1" x14ac:dyDescent="0.25">
      <c r="A89" s="39"/>
      <c r="B89" s="68" t="s">
        <v>348</v>
      </c>
      <c r="C89" s="64" t="s">
        <v>320</v>
      </c>
      <c r="D89" s="41">
        <v>43102</v>
      </c>
      <c r="E89" s="41">
        <v>43138</v>
      </c>
      <c r="F89" s="42"/>
      <c r="G89" s="42" t="s">
        <v>168</v>
      </c>
      <c r="H89" s="65" t="s">
        <v>333</v>
      </c>
      <c r="I89" s="123"/>
      <c r="J89" s="124"/>
      <c r="K89" s="124"/>
      <c r="L89" s="124"/>
      <c r="M89" s="124"/>
      <c r="N89" s="124"/>
      <c r="O89" s="124"/>
      <c r="P89" s="124"/>
      <c r="Q89" s="124"/>
      <c r="R89" s="124"/>
      <c r="S89" s="125"/>
      <c r="T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row>
    <row r="90" spans="1:174" s="40" customFormat="1" ht="33.75" hidden="1" customHeight="1" x14ac:dyDescent="0.25">
      <c r="A90" s="39"/>
      <c r="B90" s="68" t="s">
        <v>349</v>
      </c>
      <c r="C90" s="64" t="s">
        <v>321</v>
      </c>
      <c r="D90" s="41">
        <v>43102</v>
      </c>
      <c r="E90" s="41">
        <v>43138</v>
      </c>
      <c r="F90" s="42"/>
      <c r="G90" s="42" t="s">
        <v>168</v>
      </c>
      <c r="H90" s="65" t="s">
        <v>334</v>
      </c>
      <c r="I90" s="123"/>
      <c r="J90" s="124"/>
      <c r="K90" s="124"/>
      <c r="L90" s="124"/>
      <c r="M90" s="124"/>
      <c r="N90" s="124"/>
      <c r="O90" s="124"/>
      <c r="P90" s="124"/>
      <c r="Q90" s="124"/>
      <c r="R90" s="124"/>
      <c r="S90" s="125"/>
      <c r="T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row>
    <row r="91" spans="1:174" s="40" customFormat="1" ht="33.75" hidden="1" customHeight="1" x14ac:dyDescent="0.25">
      <c r="A91" s="39"/>
      <c r="B91" s="68" t="s">
        <v>350</v>
      </c>
      <c r="C91" s="64" t="s">
        <v>322</v>
      </c>
      <c r="D91" s="41">
        <v>43139</v>
      </c>
      <c r="E91" s="41">
        <v>43166</v>
      </c>
      <c r="F91" s="42"/>
      <c r="G91" s="42" t="s">
        <v>323</v>
      </c>
      <c r="H91" s="65" t="s">
        <v>335</v>
      </c>
      <c r="I91" s="123"/>
      <c r="J91" s="124"/>
      <c r="K91" s="124"/>
      <c r="L91" s="124"/>
      <c r="M91" s="124"/>
      <c r="N91" s="124"/>
      <c r="O91" s="124"/>
      <c r="P91" s="124"/>
      <c r="Q91" s="124"/>
      <c r="R91" s="124"/>
      <c r="S91" s="125"/>
      <c r="T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row>
    <row r="92" spans="1:174" s="40" customFormat="1" ht="147" customHeight="1" x14ac:dyDescent="0.25">
      <c r="A92" s="39"/>
      <c r="B92" s="57">
        <v>5</v>
      </c>
      <c r="C92" s="69" t="s">
        <v>360</v>
      </c>
      <c r="D92" s="41">
        <v>43102</v>
      </c>
      <c r="E92" s="41">
        <v>43166</v>
      </c>
      <c r="F92" s="42">
        <f t="shared" ref="F92:F95" si="6">+DAYS360(D92,E92)</f>
        <v>65</v>
      </c>
      <c r="G92" s="42" t="s">
        <v>169</v>
      </c>
      <c r="H92" s="71" t="s">
        <v>357</v>
      </c>
      <c r="I92" s="123"/>
      <c r="J92" s="124"/>
      <c r="K92" s="124"/>
      <c r="L92" s="124"/>
      <c r="M92" s="124"/>
      <c r="N92" s="124"/>
      <c r="O92" s="124"/>
      <c r="P92" s="124"/>
      <c r="Q92" s="124"/>
      <c r="R92" s="124"/>
      <c r="S92" s="125"/>
      <c r="T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row>
    <row r="93" spans="1:174" s="40" customFormat="1" ht="194.25" customHeight="1" x14ac:dyDescent="0.25">
      <c r="A93" s="39"/>
      <c r="B93" s="57">
        <v>6</v>
      </c>
      <c r="C93" s="69" t="s">
        <v>361</v>
      </c>
      <c r="D93" s="41">
        <v>43102</v>
      </c>
      <c r="E93" s="41">
        <v>43171</v>
      </c>
      <c r="F93" s="42">
        <f t="shared" si="6"/>
        <v>70</v>
      </c>
      <c r="G93" s="42" t="s">
        <v>169</v>
      </c>
      <c r="H93" s="65" t="s">
        <v>358</v>
      </c>
      <c r="I93" s="123"/>
      <c r="J93" s="124"/>
      <c r="K93" s="124"/>
      <c r="L93" s="124"/>
      <c r="M93" s="124"/>
      <c r="N93" s="124"/>
      <c r="O93" s="124"/>
      <c r="P93" s="124"/>
      <c r="Q93" s="124"/>
      <c r="R93" s="124"/>
      <c r="S93" s="125"/>
      <c r="T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row>
    <row r="94" spans="1:174" s="40" customFormat="1" ht="141" customHeight="1" x14ac:dyDescent="0.25">
      <c r="A94" s="39"/>
      <c r="B94" s="57">
        <v>7</v>
      </c>
      <c r="C94" s="72" t="s">
        <v>362</v>
      </c>
      <c r="D94" s="41">
        <v>43104</v>
      </c>
      <c r="E94" s="41">
        <v>43168</v>
      </c>
      <c r="F94" s="42">
        <f t="shared" si="6"/>
        <v>65</v>
      </c>
      <c r="G94" s="42" t="s">
        <v>169</v>
      </c>
      <c r="H94" s="65" t="s">
        <v>364</v>
      </c>
      <c r="I94" s="123"/>
      <c r="J94" s="124"/>
      <c r="K94" s="124"/>
      <c r="L94" s="124"/>
      <c r="M94" s="124"/>
      <c r="N94" s="124"/>
      <c r="O94" s="124"/>
      <c r="P94" s="124"/>
      <c r="Q94" s="124"/>
      <c r="R94" s="124"/>
      <c r="S94" s="125"/>
      <c r="T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row>
    <row r="95" spans="1:174" s="40" customFormat="1" ht="51.75" customHeight="1" x14ac:dyDescent="0.25">
      <c r="A95" s="39"/>
      <c r="B95" s="57">
        <v>8</v>
      </c>
      <c r="C95" s="72" t="s">
        <v>363</v>
      </c>
      <c r="D95" s="41">
        <v>43103</v>
      </c>
      <c r="E95" s="41">
        <v>43250</v>
      </c>
      <c r="F95" s="42">
        <f t="shared" si="6"/>
        <v>147</v>
      </c>
      <c r="G95" s="42" t="s">
        <v>168</v>
      </c>
      <c r="H95" s="65" t="s">
        <v>365</v>
      </c>
      <c r="I95" s="123"/>
      <c r="J95" s="124"/>
      <c r="K95" s="124"/>
      <c r="L95" s="124"/>
      <c r="M95" s="124"/>
      <c r="N95" s="124"/>
      <c r="O95" s="124"/>
      <c r="P95" s="124"/>
      <c r="Q95" s="124"/>
      <c r="R95" s="124"/>
      <c r="S95" s="125"/>
      <c r="T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row>
    <row r="96" spans="1:174" s="30" customFormat="1" x14ac:dyDescent="0.25"/>
    <row r="97" s="30" customFormat="1" x14ac:dyDescent="0.25"/>
    <row r="98" s="30" customFormat="1" x14ac:dyDescent="0.25"/>
    <row r="99" s="30" customFormat="1" x14ac:dyDescent="0.25"/>
    <row r="100" s="30" customFormat="1" x14ac:dyDescent="0.25"/>
    <row r="101" s="30" customFormat="1" x14ac:dyDescent="0.25"/>
    <row r="102" s="30" customFormat="1" x14ac:dyDescent="0.25"/>
    <row r="103" s="30" customFormat="1" x14ac:dyDescent="0.25"/>
    <row r="104" s="30" customFormat="1" x14ac:dyDescent="0.25"/>
    <row r="105" s="30" customFormat="1" x14ac:dyDescent="0.25"/>
    <row r="106" s="30" customFormat="1" x14ac:dyDescent="0.25"/>
    <row r="107" s="30" customFormat="1" x14ac:dyDescent="0.25"/>
    <row r="108" s="30" customFormat="1" x14ac:dyDescent="0.25"/>
    <row r="109" s="30" customFormat="1" x14ac:dyDescent="0.25"/>
    <row r="110" s="30" customFormat="1" x14ac:dyDescent="0.25"/>
    <row r="111" s="30" customFormat="1" x14ac:dyDescent="0.25"/>
    <row r="112" s="30" customFormat="1" x14ac:dyDescent="0.25"/>
    <row r="113" s="30" customFormat="1" x14ac:dyDescent="0.25"/>
    <row r="114" s="30" customFormat="1" x14ac:dyDescent="0.25"/>
    <row r="115" s="30" customFormat="1" x14ac:dyDescent="0.25"/>
    <row r="116" s="30" customFormat="1" x14ac:dyDescent="0.25"/>
    <row r="117" s="30" customFormat="1" x14ac:dyDescent="0.25"/>
    <row r="118" s="30" customFormat="1" x14ac:dyDescent="0.25"/>
    <row r="119" s="30" customFormat="1" x14ac:dyDescent="0.25"/>
    <row r="120" s="30" customFormat="1" x14ac:dyDescent="0.25"/>
    <row r="121" s="30" customFormat="1" x14ac:dyDescent="0.25"/>
    <row r="122" s="30" customFormat="1" x14ac:dyDescent="0.25"/>
    <row r="123" s="30" customFormat="1" x14ac:dyDescent="0.25"/>
    <row r="124" s="30" customFormat="1" x14ac:dyDescent="0.25"/>
    <row r="125" s="30" customFormat="1" x14ac:dyDescent="0.25"/>
    <row r="126" s="30" customFormat="1" x14ac:dyDescent="0.25"/>
    <row r="127" s="30" customFormat="1" x14ac:dyDescent="0.25"/>
    <row r="128" s="30" customFormat="1" x14ac:dyDescent="0.25"/>
    <row r="129" s="30" customFormat="1" x14ac:dyDescent="0.25"/>
    <row r="130" s="30" customFormat="1" x14ac:dyDescent="0.25"/>
    <row r="131" s="30" customFormat="1" x14ac:dyDescent="0.25"/>
    <row r="132" s="30" customFormat="1" x14ac:dyDescent="0.25"/>
    <row r="133" s="30" customFormat="1" x14ac:dyDescent="0.25"/>
    <row r="134" s="30" customFormat="1" x14ac:dyDescent="0.25"/>
    <row r="135" s="30" customFormat="1" x14ac:dyDescent="0.25"/>
    <row r="136" s="30" customFormat="1" x14ac:dyDescent="0.25"/>
    <row r="137" s="30" customFormat="1" x14ac:dyDescent="0.25"/>
    <row r="138" s="30" customFormat="1" x14ac:dyDescent="0.25"/>
    <row r="139" s="30" customFormat="1" x14ac:dyDescent="0.25"/>
    <row r="140" s="30" customFormat="1" x14ac:dyDescent="0.25"/>
    <row r="141" s="30" customFormat="1" x14ac:dyDescent="0.25"/>
    <row r="142" s="30" customFormat="1" x14ac:dyDescent="0.25"/>
    <row r="143" s="30" customFormat="1" x14ac:dyDescent="0.25"/>
    <row r="144" s="30" customFormat="1" x14ac:dyDescent="0.25"/>
    <row r="145" s="30" customFormat="1" x14ac:dyDescent="0.25"/>
    <row r="146" s="30" customFormat="1" x14ac:dyDescent="0.25"/>
    <row r="147" s="30" customFormat="1" x14ac:dyDescent="0.25"/>
    <row r="148" s="30" customFormat="1" x14ac:dyDescent="0.25"/>
    <row r="149" s="30" customFormat="1" x14ac:dyDescent="0.25"/>
    <row r="150" s="30" customFormat="1" x14ac:dyDescent="0.25"/>
    <row r="151" s="30" customFormat="1" x14ac:dyDescent="0.25"/>
    <row r="152" s="30" customFormat="1" x14ac:dyDescent="0.25"/>
    <row r="153" s="30" customFormat="1" x14ac:dyDescent="0.25"/>
    <row r="154" s="30" customFormat="1" x14ac:dyDescent="0.25"/>
    <row r="155" s="30" customFormat="1" x14ac:dyDescent="0.25"/>
    <row r="156" s="30" customFormat="1" x14ac:dyDescent="0.25"/>
    <row r="157" s="30" customFormat="1" x14ac:dyDescent="0.25"/>
    <row r="158" s="30" customFormat="1" x14ac:dyDescent="0.25"/>
    <row r="159" s="30" customFormat="1" x14ac:dyDescent="0.25"/>
    <row r="160" s="30" customFormat="1" x14ac:dyDescent="0.25"/>
    <row r="161" s="30" customFormat="1" x14ac:dyDescent="0.25"/>
    <row r="162" s="30" customFormat="1" x14ac:dyDescent="0.25"/>
    <row r="163" s="30" customFormat="1" x14ac:dyDescent="0.25"/>
    <row r="164" s="30" customFormat="1" x14ac:dyDescent="0.25"/>
    <row r="165" s="30" customFormat="1" x14ac:dyDescent="0.25"/>
    <row r="166" s="30" customFormat="1" x14ac:dyDescent="0.25"/>
    <row r="167" s="30" customFormat="1" x14ac:dyDescent="0.25"/>
    <row r="168" s="30" customFormat="1" x14ac:dyDescent="0.25"/>
    <row r="169" s="30" customFormat="1" x14ac:dyDescent="0.25"/>
    <row r="170" s="30" customFormat="1" x14ac:dyDescent="0.25"/>
    <row r="171" s="30" customFormat="1" x14ac:dyDescent="0.25"/>
    <row r="172" s="30" customFormat="1" x14ac:dyDescent="0.25"/>
    <row r="173" s="30" customFormat="1" x14ac:dyDescent="0.25"/>
    <row r="174" s="30" customFormat="1" x14ac:dyDescent="0.25"/>
    <row r="175" s="30" customFormat="1" x14ac:dyDescent="0.25"/>
    <row r="176" s="30" customFormat="1" x14ac:dyDescent="0.25"/>
    <row r="177" s="30" customFormat="1" x14ac:dyDescent="0.25"/>
    <row r="178" s="30" customFormat="1" x14ac:dyDescent="0.25"/>
    <row r="179" s="30" customFormat="1" x14ac:dyDescent="0.25"/>
    <row r="180" s="30" customFormat="1" x14ac:dyDescent="0.25"/>
    <row r="181" s="30" customFormat="1" x14ac:dyDescent="0.25"/>
    <row r="182" s="30" customFormat="1" x14ac:dyDescent="0.25"/>
    <row r="183" s="30" customFormat="1" x14ac:dyDescent="0.25"/>
    <row r="184" s="30" customFormat="1" x14ac:dyDescent="0.25"/>
    <row r="185" s="30" customFormat="1" x14ac:dyDescent="0.25"/>
    <row r="186" s="30" customFormat="1" x14ac:dyDescent="0.25"/>
    <row r="187" s="30" customFormat="1" x14ac:dyDescent="0.25"/>
    <row r="188" s="30" customFormat="1" x14ac:dyDescent="0.25"/>
    <row r="189" s="30" customFormat="1" x14ac:dyDescent="0.25"/>
    <row r="190" s="30" customFormat="1" x14ac:dyDescent="0.25"/>
    <row r="191" s="30" customFormat="1" x14ac:dyDescent="0.25"/>
    <row r="192" s="30" customFormat="1" x14ac:dyDescent="0.25"/>
    <row r="193" s="30" customFormat="1" x14ac:dyDescent="0.25"/>
    <row r="194" s="30" customFormat="1" x14ac:dyDescent="0.25"/>
    <row r="195" s="30" customFormat="1" x14ac:dyDescent="0.25"/>
  </sheetData>
  <sheetProtection formatCells="0" formatColumns="0" formatRows="0" insertHyperlinks="0"/>
  <mergeCells count="40">
    <mergeCell ref="I20:S95"/>
    <mergeCell ref="I18:S18"/>
    <mergeCell ref="E17:E19"/>
    <mergeCell ref="B15:E15"/>
    <mergeCell ref="F14:H14"/>
    <mergeCell ref="F15:H15"/>
    <mergeCell ref="B17:B19"/>
    <mergeCell ref="G17:G19"/>
    <mergeCell ref="H17:H19"/>
    <mergeCell ref="I17:S17"/>
    <mergeCell ref="F17:F19"/>
    <mergeCell ref="K19:S19"/>
    <mergeCell ref="C17:C19"/>
    <mergeCell ref="D17:D19"/>
    <mergeCell ref="F11:S11"/>
    <mergeCell ref="I14:S14"/>
    <mergeCell ref="I15:S15"/>
    <mergeCell ref="B16:S16"/>
    <mergeCell ref="B14:E14"/>
    <mergeCell ref="B11:C11"/>
    <mergeCell ref="B12:G12"/>
    <mergeCell ref="B13:G13"/>
    <mergeCell ref="H12:L12"/>
    <mergeCell ref="H13:L13"/>
    <mergeCell ref="M12:S12"/>
    <mergeCell ref="M13:S13"/>
    <mergeCell ref="D11:E11"/>
    <mergeCell ref="B7:O7"/>
    <mergeCell ref="D2:J5"/>
    <mergeCell ref="D8:S8"/>
    <mergeCell ref="D9:S9"/>
    <mergeCell ref="D10:E10"/>
    <mergeCell ref="B5:C5"/>
    <mergeCell ref="B2:C2"/>
    <mergeCell ref="B3:C3"/>
    <mergeCell ref="B4:C4"/>
    <mergeCell ref="B8:C8"/>
    <mergeCell ref="B10:C10"/>
    <mergeCell ref="B9:C9"/>
    <mergeCell ref="F10:S10"/>
  </mergeCells>
  <phoneticPr fontId="4" type="noConversion"/>
  <dataValidations count="1">
    <dataValidation allowBlank="1" showInputMessage="1" showErrorMessage="1" promptTitle="Líder del Proyecto:" prompt="Debe ingresarse el cargo de la persona responsable del proyecto." sqref="I15:S15" xr:uid="{00000000-0002-0000-0000-000001000000}"/>
  </dataValidations>
  <pageMargins left="0.75" right="0.75" top="1" bottom="1" header="0.5" footer="0.5"/>
  <pageSetup orientation="portrait" horizontalDpi="4294967292" verticalDpi="4294967292" r:id="rId1"/>
  <headerFooter>
    <oddHeader>&amp;C&amp;"Calibri,Regular"&amp;K000000Gantt Chart_x000D_</oddHeader>
  </headerFooter>
  <ignoredErrors>
    <ignoredError sqref="F31 F25:F27"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BD!$A$20:$A$84</xm:f>
          </x14:formula1>
          <xm:sqref>F15</xm:sqref>
        </x14:dataValidation>
        <x14:dataValidation type="list" allowBlank="1" showInputMessage="1" showErrorMessage="1" xr:uid="{00000000-0002-0000-0000-000003000000}">
          <x14:formula1>
            <xm:f>BD!$B$86:$B$91</xm:f>
          </x14:formula1>
          <xm:sqref>B15:E15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45"/>
  <sheetViews>
    <sheetView showRowColHeaders="0" workbookViewId="0">
      <selection activeCell="E21" sqref="E21"/>
    </sheetView>
  </sheetViews>
  <sheetFormatPr baseColWidth="10" defaultRowHeight="12.75" x14ac:dyDescent="0.2"/>
  <cols>
    <col min="1" max="1" width="11" style="5"/>
    <col min="2" max="3" width="1" style="5" customWidth="1"/>
    <col min="4" max="4" width="20.25" style="5" bestFit="1" customWidth="1"/>
    <col min="5" max="5" width="11.125" style="5" customWidth="1"/>
    <col min="6" max="8" width="1" style="5" customWidth="1"/>
    <col min="9" max="9" width="7" style="6" customWidth="1"/>
    <col min="10" max="13" width="0.5" style="5" customWidth="1"/>
    <col min="14" max="14" width="10" style="6" customWidth="1"/>
    <col min="15" max="257" width="11" style="5"/>
    <col min="258" max="259" width="1" style="5" customWidth="1"/>
    <col min="260" max="260" width="20.25" style="5" bestFit="1" customWidth="1"/>
    <col min="261" max="261" width="11.125" style="5" customWidth="1"/>
    <col min="262" max="264" width="1" style="5" customWidth="1"/>
    <col min="265" max="265" width="7" style="5" customWidth="1"/>
    <col min="266" max="269" width="0.5" style="5" customWidth="1"/>
    <col min="270" max="270" width="10" style="5" customWidth="1"/>
    <col min="271" max="513" width="11" style="5"/>
    <col min="514" max="515" width="1" style="5" customWidth="1"/>
    <col min="516" max="516" width="20.25" style="5" bestFit="1" customWidth="1"/>
    <col min="517" max="517" width="11.125" style="5" customWidth="1"/>
    <col min="518" max="520" width="1" style="5" customWidth="1"/>
    <col min="521" max="521" width="7" style="5" customWidth="1"/>
    <col min="522" max="525" width="0.5" style="5" customWidth="1"/>
    <col min="526" max="526" width="10" style="5" customWidth="1"/>
    <col min="527" max="769" width="11" style="5"/>
    <col min="770" max="771" width="1" style="5" customWidth="1"/>
    <col min="772" max="772" width="20.25" style="5" bestFit="1" customWidth="1"/>
    <col min="773" max="773" width="11.125" style="5" customWidth="1"/>
    <col min="774" max="776" width="1" style="5" customWidth="1"/>
    <col min="777" max="777" width="7" style="5" customWidth="1"/>
    <col min="778" max="781" width="0.5" style="5" customWidth="1"/>
    <col min="782" max="782" width="10" style="5" customWidth="1"/>
    <col min="783" max="1025" width="11" style="5"/>
    <col min="1026" max="1027" width="1" style="5" customWidth="1"/>
    <col min="1028" max="1028" width="20.25" style="5" bestFit="1" customWidth="1"/>
    <col min="1029" max="1029" width="11.125" style="5" customWidth="1"/>
    <col min="1030" max="1032" width="1" style="5" customWidth="1"/>
    <col min="1033" max="1033" width="7" style="5" customWidth="1"/>
    <col min="1034" max="1037" width="0.5" style="5" customWidth="1"/>
    <col min="1038" max="1038" width="10" style="5" customWidth="1"/>
    <col min="1039" max="1281" width="11" style="5"/>
    <col min="1282" max="1283" width="1" style="5" customWidth="1"/>
    <col min="1284" max="1284" width="20.25" style="5" bestFit="1" customWidth="1"/>
    <col min="1285" max="1285" width="11.125" style="5" customWidth="1"/>
    <col min="1286" max="1288" width="1" style="5" customWidth="1"/>
    <col min="1289" max="1289" width="7" style="5" customWidth="1"/>
    <col min="1290" max="1293" width="0.5" style="5" customWidth="1"/>
    <col min="1294" max="1294" width="10" style="5" customWidth="1"/>
    <col min="1295" max="1537" width="11" style="5"/>
    <col min="1538" max="1539" width="1" style="5" customWidth="1"/>
    <col min="1540" max="1540" width="20.25" style="5" bestFit="1" customWidth="1"/>
    <col min="1541" max="1541" width="11.125" style="5" customWidth="1"/>
    <col min="1542" max="1544" width="1" style="5" customWidth="1"/>
    <col min="1545" max="1545" width="7" style="5" customWidth="1"/>
    <col min="1546" max="1549" width="0.5" style="5" customWidth="1"/>
    <col min="1550" max="1550" width="10" style="5" customWidth="1"/>
    <col min="1551" max="1793" width="11" style="5"/>
    <col min="1794" max="1795" width="1" style="5" customWidth="1"/>
    <col min="1796" max="1796" width="20.25" style="5" bestFit="1" customWidth="1"/>
    <col min="1797" max="1797" width="11.125" style="5" customWidth="1"/>
    <col min="1798" max="1800" width="1" style="5" customWidth="1"/>
    <col min="1801" max="1801" width="7" style="5" customWidth="1"/>
    <col min="1802" max="1805" width="0.5" style="5" customWidth="1"/>
    <col min="1806" max="1806" width="10" style="5" customWidth="1"/>
    <col min="1807" max="2049" width="11" style="5"/>
    <col min="2050" max="2051" width="1" style="5" customWidth="1"/>
    <col min="2052" max="2052" width="20.25" style="5" bestFit="1" customWidth="1"/>
    <col min="2053" max="2053" width="11.125" style="5" customWidth="1"/>
    <col min="2054" max="2056" width="1" style="5" customWidth="1"/>
    <col min="2057" max="2057" width="7" style="5" customWidth="1"/>
    <col min="2058" max="2061" width="0.5" style="5" customWidth="1"/>
    <col min="2062" max="2062" width="10" style="5" customWidth="1"/>
    <col min="2063" max="2305" width="11" style="5"/>
    <col min="2306" max="2307" width="1" style="5" customWidth="1"/>
    <col min="2308" max="2308" width="20.25" style="5" bestFit="1" customWidth="1"/>
    <col min="2309" max="2309" width="11.125" style="5" customWidth="1"/>
    <col min="2310" max="2312" width="1" style="5" customWidth="1"/>
    <col min="2313" max="2313" width="7" style="5" customWidth="1"/>
    <col min="2314" max="2317" width="0.5" style="5" customWidth="1"/>
    <col min="2318" max="2318" width="10" style="5" customWidth="1"/>
    <col min="2319" max="2561" width="11" style="5"/>
    <col min="2562" max="2563" width="1" style="5" customWidth="1"/>
    <col min="2564" max="2564" width="20.25" style="5" bestFit="1" customWidth="1"/>
    <col min="2565" max="2565" width="11.125" style="5" customWidth="1"/>
    <col min="2566" max="2568" width="1" style="5" customWidth="1"/>
    <col min="2569" max="2569" width="7" style="5" customWidth="1"/>
    <col min="2570" max="2573" width="0.5" style="5" customWidth="1"/>
    <col min="2574" max="2574" width="10" style="5" customWidth="1"/>
    <col min="2575" max="2817" width="11" style="5"/>
    <col min="2818" max="2819" width="1" style="5" customWidth="1"/>
    <col min="2820" max="2820" width="20.25" style="5" bestFit="1" customWidth="1"/>
    <col min="2821" max="2821" width="11.125" style="5" customWidth="1"/>
    <col min="2822" max="2824" width="1" style="5" customWidth="1"/>
    <col min="2825" max="2825" width="7" style="5" customWidth="1"/>
    <col min="2826" max="2829" width="0.5" style="5" customWidth="1"/>
    <col min="2830" max="2830" width="10" style="5" customWidth="1"/>
    <col min="2831" max="3073" width="11" style="5"/>
    <col min="3074" max="3075" width="1" style="5" customWidth="1"/>
    <col min="3076" max="3076" width="20.25" style="5" bestFit="1" customWidth="1"/>
    <col min="3077" max="3077" width="11.125" style="5" customWidth="1"/>
    <col min="3078" max="3080" width="1" style="5" customWidth="1"/>
    <col min="3081" max="3081" width="7" style="5" customWidth="1"/>
    <col min="3082" max="3085" width="0.5" style="5" customWidth="1"/>
    <col min="3086" max="3086" width="10" style="5" customWidth="1"/>
    <col min="3087" max="3329" width="11" style="5"/>
    <col min="3330" max="3331" width="1" style="5" customWidth="1"/>
    <col min="3332" max="3332" width="20.25" style="5" bestFit="1" customWidth="1"/>
    <col min="3333" max="3333" width="11.125" style="5" customWidth="1"/>
    <col min="3334" max="3336" width="1" style="5" customWidth="1"/>
    <col min="3337" max="3337" width="7" style="5" customWidth="1"/>
    <col min="3338" max="3341" width="0.5" style="5" customWidth="1"/>
    <col min="3342" max="3342" width="10" style="5" customWidth="1"/>
    <col min="3343" max="3585" width="11" style="5"/>
    <col min="3586" max="3587" width="1" style="5" customWidth="1"/>
    <col min="3588" max="3588" width="20.25" style="5" bestFit="1" customWidth="1"/>
    <col min="3589" max="3589" width="11.125" style="5" customWidth="1"/>
    <col min="3590" max="3592" width="1" style="5" customWidth="1"/>
    <col min="3593" max="3593" width="7" style="5" customWidth="1"/>
    <col min="3594" max="3597" width="0.5" style="5" customWidth="1"/>
    <col min="3598" max="3598" width="10" style="5" customWidth="1"/>
    <col min="3599" max="3841" width="11" style="5"/>
    <col min="3842" max="3843" width="1" style="5" customWidth="1"/>
    <col min="3844" max="3844" width="20.25" style="5" bestFit="1" customWidth="1"/>
    <col min="3845" max="3845" width="11.125" style="5" customWidth="1"/>
    <col min="3846" max="3848" width="1" style="5" customWidth="1"/>
    <col min="3849" max="3849" width="7" style="5" customWidth="1"/>
    <col min="3850" max="3853" width="0.5" style="5" customWidth="1"/>
    <col min="3854" max="3854" width="10" style="5" customWidth="1"/>
    <col min="3855" max="4097" width="11" style="5"/>
    <col min="4098" max="4099" width="1" style="5" customWidth="1"/>
    <col min="4100" max="4100" width="20.25" style="5" bestFit="1" customWidth="1"/>
    <col min="4101" max="4101" width="11.125" style="5" customWidth="1"/>
    <col min="4102" max="4104" width="1" style="5" customWidth="1"/>
    <col min="4105" max="4105" width="7" style="5" customWidth="1"/>
    <col min="4106" max="4109" width="0.5" style="5" customWidth="1"/>
    <col min="4110" max="4110" width="10" style="5" customWidth="1"/>
    <col min="4111" max="4353" width="11" style="5"/>
    <col min="4354" max="4355" width="1" style="5" customWidth="1"/>
    <col min="4356" max="4356" width="20.25" style="5" bestFit="1" customWidth="1"/>
    <col min="4357" max="4357" width="11.125" style="5" customWidth="1"/>
    <col min="4358" max="4360" width="1" style="5" customWidth="1"/>
    <col min="4361" max="4361" width="7" style="5" customWidth="1"/>
    <col min="4362" max="4365" width="0.5" style="5" customWidth="1"/>
    <col min="4366" max="4366" width="10" style="5" customWidth="1"/>
    <col min="4367" max="4609" width="11" style="5"/>
    <col min="4610" max="4611" width="1" style="5" customWidth="1"/>
    <col min="4612" max="4612" width="20.25" style="5" bestFit="1" customWidth="1"/>
    <col min="4613" max="4613" width="11.125" style="5" customWidth="1"/>
    <col min="4614" max="4616" width="1" style="5" customWidth="1"/>
    <col min="4617" max="4617" width="7" style="5" customWidth="1"/>
    <col min="4618" max="4621" width="0.5" style="5" customWidth="1"/>
    <col min="4622" max="4622" width="10" style="5" customWidth="1"/>
    <col min="4623" max="4865" width="11" style="5"/>
    <col min="4866" max="4867" width="1" style="5" customWidth="1"/>
    <col min="4868" max="4868" width="20.25" style="5" bestFit="1" customWidth="1"/>
    <col min="4869" max="4869" width="11.125" style="5" customWidth="1"/>
    <col min="4870" max="4872" width="1" style="5" customWidth="1"/>
    <col min="4873" max="4873" width="7" style="5" customWidth="1"/>
    <col min="4874" max="4877" width="0.5" style="5" customWidth="1"/>
    <col min="4878" max="4878" width="10" style="5" customWidth="1"/>
    <col min="4879" max="5121" width="11" style="5"/>
    <col min="5122" max="5123" width="1" style="5" customWidth="1"/>
    <col min="5124" max="5124" width="20.25" style="5" bestFit="1" customWidth="1"/>
    <col min="5125" max="5125" width="11.125" style="5" customWidth="1"/>
    <col min="5126" max="5128" width="1" style="5" customWidth="1"/>
    <col min="5129" max="5129" width="7" style="5" customWidth="1"/>
    <col min="5130" max="5133" width="0.5" style="5" customWidth="1"/>
    <col min="5134" max="5134" width="10" style="5" customWidth="1"/>
    <col min="5135" max="5377" width="11" style="5"/>
    <col min="5378" max="5379" width="1" style="5" customWidth="1"/>
    <col min="5380" max="5380" width="20.25" style="5" bestFit="1" customWidth="1"/>
    <col min="5381" max="5381" width="11.125" style="5" customWidth="1"/>
    <col min="5382" max="5384" width="1" style="5" customWidth="1"/>
    <col min="5385" max="5385" width="7" style="5" customWidth="1"/>
    <col min="5386" max="5389" width="0.5" style="5" customWidth="1"/>
    <col min="5390" max="5390" width="10" style="5" customWidth="1"/>
    <col min="5391" max="5633" width="11" style="5"/>
    <col min="5634" max="5635" width="1" style="5" customWidth="1"/>
    <col min="5636" max="5636" width="20.25" style="5" bestFit="1" customWidth="1"/>
    <col min="5637" max="5637" width="11.125" style="5" customWidth="1"/>
    <col min="5638" max="5640" width="1" style="5" customWidth="1"/>
    <col min="5641" max="5641" width="7" style="5" customWidth="1"/>
    <col min="5642" max="5645" width="0.5" style="5" customWidth="1"/>
    <col min="5646" max="5646" width="10" style="5" customWidth="1"/>
    <col min="5647" max="5889" width="11" style="5"/>
    <col min="5890" max="5891" width="1" style="5" customWidth="1"/>
    <col min="5892" max="5892" width="20.25" style="5" bestFit="1" customWidth="1"/>
    <col min="5893" max="5893" width="11.125" style="5" customWidth="1"/>
    <col min="5894" max="5896" width="1" style="5" customWidth="1"/>
    <col min="5897" max="5897" width="7" style="5" customWidth="1"/>
    <col min="5898" max="5901" width="0.5" style="5" customWidth="1"/>
    <col min="5902" max="5902" width="10" style="5" customWidth="1"/>
    <col min="5903" max="6145" width="11" style="5"/>
    <col min="6146" max="6147" width="1" style="5" customWidth="1"/>
    <col min="6148" max="6148" width="20.25" style="5" bestFit="1" customWidth="1"/>
    <col min="6149" max="6149" width="11.125" style="5" customWidth="1"/>
    <col min="6150" max="6152" width="1" style="5" customWidth="1"/>
    <col min="6153" max="6153" width="7" style="5" customWidth="1"/>
    <col min="6154" max="6157" width="0.5" style="5" customWidth="1"/>
    <col min="6158" max="6158" width="10" style="5" customWidth="1"/>
    <col min="6159" max="6401" width="11" style="5"/>
    <col min="6402" max="6403" width="1" style="5" customWidth="1"/>
    <col min="6404" max="6404" width="20.25" style="5" bestFit="1" customWidth="1"/>
    <col min="6405" max="6405" width="11.125" style="5" customWidth="1"/>
    <col min="6406" max="6408" width="1" style="5" customWidth="1"/>
    <col min="6409" max="6409" width="7" style="5" customWidth="1"/>
    <col min="6410" max="6413" width="0.5" style="5" customWidth="1"/>
    <col min="6414" max="6414" width="10" style="5" customWidth="1"/>
    <col min="6415" max="6657" width="11" style="5"/>
    <col min="6658" max="6659" width="1" style="5" customWidth="1"/>
    <col min="6660" max="6660" width="20.25" style="5" bestFit="1" customWidth="1"/>
    <col min="6661" max="6661" width="11.125" style="5" customWidth="1"/>
    <col min="6662" max="6664" width="1" style="5" customWidth="1"/>
    <col min="6665" max="6665" width="7" style="5" customWidth="1"/>
    <col min="6666" max="6669" width="0.5" style="5" customWidth="1"/>
    <col min="6670" max="6670" width="10" style="5" customWidth="1"/>
    <col min="6671" max="6913" width="11" style="5"/>
    <col min="6914" max="6915" width="1" style="5" customWidth="1"/>
    <col min="6916" max="6916" width="20.25" style="5" bestFit="1" customWidth="1"/>
    <col min="6917" max="6917" width="11.125" style="5" customWidth="1"/>
    <col min="6918" max="6920" width="1" style="5" customWidth="1"/>
    <col min="6921" max="6921" width="7" style="5" customWidth="1"/>
    <col min="6922" max="6925" width="0.5" style="5" customWidth="1"/>
    <col min="6926" max="6926" width="10" style="5" customWidth="1"/>
    <col min="6927" max="7169" width="11" style="5"/>
    <col min="7170" max="7171" width="1" style="5" customWidth="1"/>
    <col min="7172" max="7172" width="20.25" style="5" bestFit="1" customWidth="1"/>
    <col min="7173" max="7173" width="11.125" style="5" customWidth="1"/>
    <col min="7174" max="7176" width="1" style="5" customWidth="1"/>
    <col min="7177" max="7177" width="7" style="5" customWidth="1"/>
    <col min="7178" max="7181" width="0.5" style="5" customWidth="1"/>
    <col min="7182" max="7182" width="10" style="5" customWidth="1"/>
    <col min="7183" max="7425" width="11" style="5"/>
    <col min="7426" max="7427" width="1" style="5" customWidth="1"/>
    <col min="7428" max="7428" width="20.25" style="5" bestFit="1" customWidth="1"/>
    <col min="7429" max="7429" width="11.125" style="5" customWidth="1"/>
    <col min="7430" max="7432" width="1" style="5" customWidth="1"/>
    <col min="7433" max="7433" width="7" style="5" customWidth="1"/>
    <col min="7434" max="7437" width="0.5" style="5" customWidth="1"/>
    <col min="7438" max="7438" width="10" style="5" customWidth="1"/>
    <col min="7439" max="7681" width="11" style="5"/>
    <col min="7682" max="7683" width="1" style="5" customWidth="1"/>
    <col min="7684" max="7684" width="20.25" style="5" bestFit="1" customWidth="1"/>
    <col min="7685" max="7685" width="11.125" style="5" customWidth="1"/>
    <col min="7686" max="7688" width="1" style="5" customWidth="1"/>
    <col min="7689" max="7689" width="7" style="5" customWidth="1"/>
    <col min="7690" max="7693" width="0.5" style="5" customWidth="1"/>
    <col min="7694" max="7694" width="10" style="5" customWidth="1"/>
    <col min="7695" max="7937" width="11" style="5"/>
    <col min="7938" max="7939" width="1" style="5" customWidth="1"/>
    <col min="7940" max="7940" width="20.25" style="5" bestFit="1" customWidth="1"/>
    <col min="7941" max="7941" width="11.125" style="5" customWidth="1"/>
    <col min="7942" max="7944" width="1" style="5" customWidth="1"/>
    <col min="7945" max="7945" width="7" style="5" customWidth="1"/>
    <col min="7946" max="7949" width="0.5" style="5" customWidth="1"/>
    <col min="7950" max="7950" width="10" style="5" customWidth="1"/>
    <col min="7951" max="8193" width="11" style="5"/>
    <col min="8194" max="8195" width="1" style="5" customWidth="1"/>
    <col min="8196" max="8196" width="20.25" style="5" bestFit="1" customWidth="1"/>
    <col min="8197" max="8197" width="11.125" style="5" customWidth="1"/>
    <col min="8198" max="8200" width="1" style="5" customWidth="1"/>
    <col min="8201" max="8201" width="7" style="5" customWidth="1"/>
    <col min="8202" max="8205" width="0.5" style="5" customWidth="1"/>
    <col min="8206" max="8206" width="10" style="5" customWidth="1"/>
    <col min="8207" max="8449" width="11" style="5"/>
    <col min="8450" max="8451" width="1" style="5" customWidth="1"/>
    <col min="8452" max="8452" width="20.25" style="5" bestFit="1" customWidth="1"/>
    <col min="8453" max="8453" width="11.125" style="5" customWidth="1"/>
    <col min="8454" max="8456" width="1" style="5" customWidth="1"/>
    <col min="8457" max="8457" width="7" style="5" customWidth="1"/>
    <col min="8458" max="8461" width="0.5" style="5" customWidth="1"/>
    <col min="8462" max="8462" width="10" style="5" customWidth="1"/>
    <col min="8463" max="8705" width="11" style="5"/>
    <col min="8706" max="8707" width="1" style="5" customWidth="1"/>
    <col min="8708" max="8708" width="20.25" style="5" bestFit="1" customWidth="1"/>
    <col min="8709" max="8709" width="11.125" style="5" customWidth="1"/>
    <col min="8710" max="8712" width="1" style="5" customWidth="1"/>
    <col min="8713" max="8713" width="7" style="5" customWidth="1"/>
    <col min="8714" max="8717" width="0.5" style="5" customWidth="1"/>
    <col min="8718" max="8718" width="10" style="5" customWidth="1"/>
    <col min="8719" max="8961" width="11" style="5"/>
    <col min="8962" max="8963" width="1" style="5" customWidth="1"/>
    <col min="8964" max="8964" width="20.25" style="5" bestFit="1" customWidth="1"/>
    <col min="8965" max="8965" width="11.125" style="5" customWidth="1"/>
    <col min="8966" max="8968" width="1" style="5" customWidth="1"/>
    <col min="8969" max="8969" width="7" style="5" customWidth="1"/>
    <col min="8970" max="8973" width="0.5" style="5" customWidth="1"/>
    <col min="8974" max="8974" width="10" style="5" customWidth="1"/>
    <col min="8975" max="9217" width="11" style="5"/>
    <col min="9218" max="9219" width="1" style="5" customWidth="1"/>
    <col min="9220" max="9220" width="20.25" style="5" bestFit="1" customWidth="1"/>
    <col min="9221" max="9221" width="11.125" style="5" customWidth="1"/>
    <col min="9222" max="9224" width="1" style="5" customWidth="1"/>
    <col min="9225" max="9225" width="7" style="5" customWidth="1"/>
    <col min="9226" max="9229" width="0.5" style="5" customWidth="1"/>
    <col min="9230" max="9230" width="10" style="5" customWidth="1"/>
    <col min="9231" max="9473" width="11" style="5"/>
    <col min="9474" max="9475" width="1" style="5" customWidth="1"/>
    <col min="9476" max="9476" width="20.25" style="5" bestFit="1" customWidth="1"/>
    <col min="9477" max="9477" width="11.125" style="5" customWidth="1"/>
    <col min="9478" max="9480" width="1" style="5" customWidth="1"/>
    <col min="9481" max="9481" width="7" style="5" customWidth="1"/>
    <col min="9482" max="9485" width="0.5" style="5" customWidth="1"/>
    <col min="9486" max="9486" width="10" style="5" customWidth="1"/>
    <col min="9487" max="9729" width="11" style="5"/>
    <col min="9730" max="9731" width="1" style="5" customWidth="1"/>
    <col min="9732" max="9732" width="20.25" style="5" bestFit="1" customWidth="1"/>
    <col min="9733" max="9733" width="11.125" style="5" customWidth="1"/>
    <col min="9734" max="9736" width="1" style="5" customWidth="1"/>
    <col min="9737" max="9737" width="7" style="5" customWidth="1"/>
    <col min="9738" max="9741" width="0.5" style="5" customWidth="1"/>
    <col min="9742" max="9742" width="10" style="5" customWidth="1"/>
    <col min="9743" max="9985" width="11" style="5"/>
    <col min="9986" max="9987" width="1" style="5" customWidth="1"/>
    <col min="9988" max="9988" width="20.25" style="5" bestFit="1" customWidth="1"/>
    <col min="9989" max="9989" width="11.125" style="5" customWidth="1"/>
    <col min="9990" max="9992" width="1" style="5" customWidth="1"/>
    <col min="9993" max="9993" width="7" style="5" customWidth="1"/>
    <col min="9994" max="9997" width="0.5" style="5" customWidth="1"/>
    <col min="9998" max="9998" width="10" style="5" customWidth="1"/>
    <col min="9999" max="10241" width="11" style="5"/>
    <col min="10242" max="10243" width="1" style="5" customWidth="1"/>
    <col min="10244" max="10244" width="20.25" style="5" bestFit="1" customWidth="1"/>
    <col min="10245" max="10245" width="11.125" style="5" customWidth="1"/>
    <col min="10246" max="10248" width="1" style="5" customWidth="1"/>
    <col min="10249" max="10249" width="7" style="5" customWidth="1"/>
    <col min="10250" max="10253" width="0.5" style="5" customWidth="1"/>
    <col min="10254" max="10254" width="10" style="5" customWidth="1"/>
    <col min="10255" max="10497" width="11" style="5"/>
    <col min="10498" max="10499" width="1" style="5" customWidth="1"/>
    <col min="10500" max="10500" width="20.25" style="5" bestFit="1" customWidth="1"/>
    <col min="10501" max="10501" width="11.125" style="5" customWidth="1"/>
    <col min="10502" max="10504" width="1" style="5" customWidth="1"/>
    <col min="10505" max="10505" width="7" style="5" customWidth="1"/>
    <col min="10506" max="10509" width="0.5" style="5" customWidth="1"/>
    <col min="10510" max="10510" width="10" style="5" customWidth="1"/>
    <col min="10511" max="10753" width="11" style="5"/>
    <col min="10754" max="10755" width="1" style="5" customWidth="1"/>
    <col min="10756" max="10756" width="20.25" style="5" bestFit="1" customWidth="1"/>
    <col min="10757" max="10757" width="11.125" style="5" customWidth="1"/>
    <col min="10758" max="10760" width="1" style="5" customWidth="1"/>
    <col min="10761" max="10761" width="7" style="5" customWidth="1"/>
    <col min="10762" max="10765" width="0.5" style="5" customWidth="1"/>
    <col min="10766" max="10766" width="10" style="5" customWidth="1"/>
    <col min="10767" max="11009" width="11" style="5"/>
    <col min="11010" max="11011" width="1" style="5" customWidth="1"/>
    <col min="11012" max="11012" width="20.25" style="5" bestFit="1" customWidth="1"/>
    <col min="11013" max="11013" width="11.125" style="5" customWidth="1"/>
    <col min="11014" max="11016" width="1" style="5" customWidth="1"/>
    <col min="11017" max="11017" width="7" style="5" customWidth="1"/>
    <col min="11018" max="11021" width="0.5" style="5" customWidth="1"/>
    <col min="11022" max="11022" width="10" style="5" customWidth="1"/>
    <col min="11023" max="11265" width="11" style="5"/>
    <col min="11266" max="11267" width="1" style="5" customWidth="1"/>
    <col min="11268" max="11268" width="20.25" style="5" bestFit="1" customWidth="1"/>
    <col min="11269" max="11269" width="11.125" style="5" customWidth="1"/>
    <col min="11270" max="11272" width="1" style="5" customWidth="1"/>
    <col min="11273" max="11273" width="7" style="5" customWidth="1"/>
    <col min="11274" max="11277" width="0.5" style="5" customWidth="1"/>
    <col min="11278" max="11278" width="10" style="5" customWidth="1"/>
    <col min="11279" max="11521" width="11" style="5"/>
    <col min="11522" max="11523" width="1" style="5" customWidth="1"/>
    <col min="11524" max="11524" width="20.25" style="5" bestFit="1" customWidth="1"/>
    <col min="11525" max="11525" width="11.125" style="5" customWidth="1"/>
    <col min="11526" max="11528" width="1" style="5" customWidth="1"/>
    <col min="11529" max="11529" width="7" style="5" customWidth="1"/>
    <col min="11530" max="11533" width="0.5" style="5" customWidth="1"/>
    <col min="11534" max="11534" width="10" style="5" customWidth="1"/>
    <col min="11535" max="11777" width="11" style="5"/>
    <col min="11778" max="11779" width="1" style="5" customWidth="1"/>
    <col min="11780" max="11780" width="20.25" style="5" bestFit="1" customWidth="1"/>
    <col min="11781" max="11781" width="11.125" style="5" customWidth="1"/>
    <col min="11782" max="11784" width="1" style="5" customWidth="1"/>
    <col min="11785" max="11785" width="7" style="5" customWidth="1"/>
    <col min="11786" max="11789" width="0.5" style="5" customWidth="1"/>
    <col min="11790" max="11790" width="10" style="5" customWidth="1"/>
    <col min="11791" max="12033" width="11" style="5"/>
    <col min="12034" max="12035" width="1" style="5" customWidth="1"/>
    <col min="12036" max="12036" width="20.25" style="5" bestFit="1" customWidth="1"/>
    <col min="12037" max="12037" width="11.125" style="5" customWidth="1"/>
    <col min="12038" max="12040" width="1" style="5" customWidth="1"/>
    <col min="12041" max="12041" width="7" style="5" customWidth="1"/>
    <col min="12042" max="12045" width="0.5" style="5" customWidth="1"/>
    <col min="12046" max="12046" width="10" style="5" customWidth="1"/>
    <col min="12047" max="12289" width="11" style="5"/>
    <col min="12290" max="12291" width="1" style="5" customWidth="1"/>
    <col min="12292" max="12292" width="20.25" style="5" bestFit="1" customWidth="1"/>
    <col min="12293" max="12293" width="11.125" style="5" customWidth="1"/>
    <col min="12294" max="12296" width="1" style="5" customWidth="1"/>
    <col min="12297" max="12297" width="7" style="5" customWidth="1"/>
    <col min="12298" max="12301" width="0.5" style="5" customWidth="1"/>
    <col min="12302" max="12302" width="10" style="5" customWidth="1"/>
    <col min="12303" max="12545" width="11" style="5"/>
    <col min="12546" max="12547" width="1" style="5" customWidth="1"/>
    <col min="12548" max="12548" width="20.25" style="5" bestFit="1" customWidth="1"/>
    <col min="12549" max="12549" width="11.125" style="5" customWidth="1"/>
    <col min="12550" max="12552" width="1" style="5" customWidth="1"/>
    <col min="12553" max="12553" width="7" style="5" customWidth="1"/>
    <col min="12554" max="12557" width="0.5" style="5" customWidth="1"/>
    <col min="12558" max="12558" width="10" style="5" customWidth="1"/>
    <col min="12559" max="12801" width="11" style="5"/>
    <col min="12802" max="12803" width="1" style="5" customWidth="1"/>
    <col min="12804" max="12804" width="20.25" style="5" bestFit="1" customWidth="1"/>
    <col min="12805" max="12805" width="11.125" style="5" customWidth="1"/>
    <col min="12806" max="12808" width="1" style="5" customWidth="1"/>
    <col min="12809" max="12809" width="7" style="5" customWidth="1"/>
    <col min="12810" max="12813" width="0.5" style="5" customWidth="1"/>
    <col min="12814" max="12814" width="10" style="5" customWidth="1"/>
    <col min="12815" max="13057" width="11" style="5"/>
    <col min="13058" max="13059" width="1" style="5" customWidth="1"/>
    <col min="13060" max="13060" width="20.25" style="5" bestFit="1" customWidth="1"/>
    <col min="13061" max="13061" width="11.125" style="5" customWidth="1"/>
    <col min="13062" max="13064" width="1" style="5" customWidth="1"/>
    <col min="13065" max="13065" width="7" style="5" customWidth="1"/>
    <col min="13066" max="13069" width="0.5" style="5" customWidth="1"/>
    <col min="13070" max="13070" width="10" style="5" customWidth="1"/>
    <col min="13071" max="13313" width="11" style="5"/>
    <col min="13314" max="13315" width="1" style="5" customWidth="1"/>
    <col min="13316" max="13316" width="20.25" style="5" bestFit="1" customWidth="1"/>
    <col min="13317" max="13317" width="11.125" style="5" customWidth="1"/>
    <col min="13318" max="13320" width="1" style="5" customWidth="1"/>
    <col min="13321" max="13321" width="7" style="5" customWidth="1"/>
    <col min="13322" max="13325" width="0.5" style="5" customWidth="1"/>
    <col min="13326" max="13326" width="10" style="5" customWidth="1"/>
    <col min="13327" max="13569" width="11" style="5"/>
    <col min="13570" max="13571" width="1" style="5" customWidth="1"/>
    <col min="13572" max="13572" width="20.25" style="5" bestFit="1" customWidth="1"/>
    <col min="13573" max="13573" width="11.125" style="5" customWidth="1"/>
    <col min="13574" max="13576" width="1" style="5" customWidth="1"/>
    <col min="13577" max="13577" width="7" style="5" customWidth="1"/>
    <col min="13578" max="13581" width="0.5" style="5" customWidth="1"/>
    <col min="13582" max="13582" width="10" style="5" customWidth="1"/>
    <col min="13583" max="13825" width="11" style="5"/>
    <col min="13826" max="13827" width="1" style="5" customWidth="1"/>
    <col min="13828" max="13828" width="20.25" style="5" bestFit="1" customWidth="1"/>
    <col min="13829" max="13829" width="11.125" style="5" customWidth="1"/>
    <col min="13830" max="13832" width="1" style="5" customWidth="1"/>
    <col min="13833" max="13833" width="7" style="5" customWidth="1"/>
    <col min="13834" max="13837" width="0.5" style="5" customWidth="1"/>
    <col min="13838" max="13838" width="10" style="5" customWidth="1"/>
    <col min="13839" max="14081" width="11" style="5"/>
    <col min="14082" max="14083" width="1" style="5" customWidth="1"/>
    <col min="14084" max="14084" width="20.25" style="5" bestFit="1" customWidth="1"/>
    <col min="14085" max="14085" width="11.125" style="5" customWidth="1"/>
    <col min="14086" max="14088" width="1" style="5" customWidth="1"/>
    <col min="14089" max="14089" width="7" style="5" customWidth="1"/>
    <col min="14090" max="14093" width="0.5" style="5" customWidth="1"/>
    <col min="14094" max="14094" width="10" style="5" customWidth="1"/>
    <col min="14095" max="14337" width="11" style="5"/>
    <col min="14338" max="14339" width="1" style="5" customWidth="1"/>
    <col min="14340" max="14340" width="20.25" style="5" bestFit="1" customWidth="1"/>
    <col min="14341" max="14341" width="11.125" style="5" customWidth="1"/>
    <col min="14342" max="14344" width="1" style="5" customWidth="1"/>
    <col min="14345" max="14345" width="7" style="5" customWidth="1"/>
    <col min="14346" max="14349" width="0.5" style="5" customWidth="1"/>
    <col min="14350" max="14350" width="10" style="5" customWidth="1"/>
    <col min="14351" max="14593" width="11" style="5"/>
    <col min="14594" max="14595" width="1" style="5" customWidth="1"/>
    <col min="14596" max="14596" width="20.25" style="5" bestFit="1" customWidth="1"/>
    <col min="14597" max="14597" width="11.125" style="5" customWidth="1"/>
    <col min="14598" max="14600" width="1" style="5" customWidth="1"/>
    <col min="14601" max="14601" width="7" style="5" customWidth="1"/>
    <col min="14602" max="14605" width="0.5" style="5" customWidth="1"/>
    <col min="14606" max="14606" width="10" style="5" customWidth="1"/>
    <col min="14607" max="14849" width="11" style="5"/>
    <col min="14850" max="14851" width="1" style="5" customWidth="1"/>
    <col min="14852" max="14852" width="20.25" style="5" bestFit="1" customWidth="1"/>
    <col min="14853" max="14853" width="11.125" style="5" customWidth="1"/>
    <col min="14854" max="14856" width="1" style="5" customWidth="1"/>
    <col min="14857" max="14857" width="7" style="5" customWidth="1"/>
    <col min="14858" max="14861" width="0.5" style="5" customWidth="1"/>
    <col min="14862" max="14862" width="10" style="5" customWidth="1"/>
    <col min="14863" max="15105" width="11" style="5"/>
    <col min="15106" max="15107" width="1" style="5" customWidth="1"/>
    <col min="15108" max="15108" width="20.25" style="5" bestFit="1" customWidth="1"/>
    <col min="15109" max="15109" width="11.125" style="5" customWidth="1"/>
    <col min="15110" max="15112" width="1" style="5" customWidth="1"/>
    <col min="15113" max="15113" width="7" style="5" customWidth="1"/>
    <col min="15114" max="15117" width="0.5" style="5" customWidth="1"/>
    <col min="15118" max="15118" width="10" style="5" customWidth="1"/>
    <col min="15119" max="15361" width="11" style="5"/>
    <col min="15362" max="15363" width="1" style="5" customWidth="1"/>
    <col min="15364" max="15364" width="20.25" style="5" bestFit="1" customWidth="1"/>
    <col min="15365" max="15365" width="11.125" style="5" customWidth="1"/>
    <col min="15366" max="15368" width="1" style="5" customWidth="1"/>
    <col min="15369" max="15369" width="7" style="5" customWidth="1"/>
    <col min="15370" max="15373" width="0.5" style="5" customWidth="1"/>
    <col min="15374" max="15374" width="10" style="5" customWidth="1"/>
    <col min="15375" max="15617" width="11" style="5"/>
    <col min="15618" max="15619" width="1" style="5" customWidth="1"/>
    <col min="15620" max="15620" width="20.25" style="5" bestFit="1" customWidth="1"/>
    <col min="15621" max="15621" width="11.125" style="5" customWidth="1"/>
    <col min="15622" max="15624" width="1" style="5" customWidth="1"/>
    <col min="15625" max="15625" width="7" style="5" customWidth="1"/>
    <col min="15626" max="15629" width="0.5" style="5" customWidth="1"/>
    <col min="15630" max="15630" width="10" style="5" customWidth="1"/>
    <col min="15631" max="15873" width="11" style="5"/>
    <col min="15874" max="15875" width="1" style="5" customWidth="1"/>
    <col min="15876" max="15876" width="20.25" style="5" bestFit="1" customWidth="1"/>
    <col min="15877" max="15877" width="11.125" style="5" customWidth="1"/>
    <col min="15878" max="15880" width="1" style="5" customWidth="1"/>
    <col min="15881" max="15881" width="7" style="5" customWidth="1"/>
    <col min="15882" max="15885" width="0.5" style="5" customWidth="1"/>
    <col min="15886" max="15886" width="10" style="5" customWidth="1"/>
    <col min="15887" max="16129" width="11" style="5"/>
    <col min="16130" max="16131" width="1" style="5" customWidth="1"/>
    <col min="16132" max="16132" width="20.25" style="5" bestFit="1" customWidth="1"/>
    <col min="16133" max="16133" width="11.125" style="5" customWidth="1"/>
    <col min="16134" max="16136" width="1" style="5" customWidth="1"/>
    <col min="16137" max="16137" width="7" style="5" customWidth="1"/>
    <col min="16138" max="16141" width="0.5" style="5" customWidth="1"/>
    <col min="16142" max="16142" width="10" style="5" customWidth="1"/>
    <col min="16143" max="16384" width="11" style="5"/>
  </cols>
  <sheetData>
    <row r="1" spans="2:23" ht="6" customHeight="1" x14ac:dyDescent="0.2"/>
    <row r="3" spans="2:23" ht="6" customHeight="1" x14ac:dyDescent="0.2">
      <c r="B3" s="7"/>
      <c r="C3" s="7"/>
      <c r="D3" s="7"/>
      <c r="E3" s="7"/>
      <c r="F3" s="7"/>
      <c r="G3" s="7"/>
      <c r="K3" s="5" t="s">
        <v>121</v>
      </c>
      <c r="L3" s="5" t="s">
        <v>122</v>
      </c>
      <c r="M3" s="5" t="s">
        <v>123</v>
      </c>
      <c r="V3" s="5" t="s">
        <v>124</v>
      </c>
      <c r="W3" s="5">
        <f>(E14-E13)/E15</f>
        <v>10</v>
      </c>
    </row>
    <row r="4" spans="2:23" x14ac:dyDescent="0.2">
      <c r="B4" s="8"/>
      <c r="C4" s="9"/>
      <c r="D4" s="9"/>
      <c r="E4" s="9"/>
      <c r="F4" s="9"/>
      <c r="G4" s="8"/>
      <c r="K4" s="5">
        <v>90</v>
      </c>
      <c r="L4" s="5">
        <f>90-ángulos/2</f>
        <v>81</v>
      </c>
      <c r="M4" s="5" t="e">
        <f>MOD(90+(180-M5/2)/(fin-inicio)*(valor_actual-inicio), 360)</f>
        <v>#REF!</v>
      </c>
      <c r="V4" s="5" t="s">
        <v>125</v>
      </c>
      <c r="W4" s="5">
        <f>W3*2</f>
        <v>20</v>
      </c>
    </row>
    <row r="5" spans="2:23" x14ac:dyDescent="0.2">
      <c r="B5" s="8"/>
      <c r="C5" s="9"/>
      <c r="D5" s="9"/>
      <c r="E5" s="9"/>
      <c r="F5" s="9"/>
      <c r="G5" s="8"/>
      <c r="H5" s="10"/>
      <c r="J5" s="5">
        <f>inicio</f>
        <v>0</v>
      </c>
      <c r="K5" s="5">
        <f>IF($E$18="VERDE",180*E19/SUM(fragmentos),0)</f>
        <v>0</v>
      </c>
      <c r="L5" s="5">
        <f>IF(ROW()-6&lt;pasos,180/pasos,IF(ROW()-6=pasos,360-SUM($L$4:L4),""))</f>
        <v>18</v>
      </c>
      <c r="M5" s="5">
        <f>E22</f>
        <v>3</v>
      </c>
      <c r="V5" s="5" t="s">
        <v>126</v>
      </c>
      <c r="W5" s="5">
        <f>360/W4</f>
        <v>18</v>
      </c>
    </row>
    <row r="6" spans="2:23" x14ac:dyDescent="0.2">
      <c r="B6" s="8"/>
      <c r="C6" s="9"/>
      <c r="D6" s="9"/>
      <c r="E6" s="9"/>
      <c r="F6" s="9"/>
      <c r="G6" s="8"/>
      <c r="H6" s="10"/>
      <c r="J6" s="5">
        <f t="shared" ref="J6:J16" si="0">IF(J5&lt;&gt;"",IF(incremento&gt;0,IF(J5&lt;fin,J5+incremento,""),IF(J5&gt;fin,J5+incremento,"")),"")</f>
        <v>10</v>
      </c>
      <c r="K6" s="5">
        <f>IF($E$18="VERDE",180*E20/SUM(fragmentos),0)</f>
        <v>0</v>
      </c>
      <c r="L6" s="5">
        <f>IF(ROW()-6&lt;pasos,180/pasos,IF(ROW()-6=pasos,360-SUM($L$4:L5),""))</f>
        <v>18</v>
      </c>
      <c r="M6" s="5" t="e">
        <f>360-M5-M4</f>
        <v>#REF!</v>
      </c>
      <c r="V6" s="5" t="s">
        <v>127</v>
      </c>
      <c r="W6" s="5">
        <f>270-W5/2</f>
        <v>261</v>
      </c>
    </row>
    <row r="7" spans="2:23" ht="6" customHeight="1" x14ac:dyDescent="0.2">
      <c r="B7" s="8"/>
      <c r="C7" s="9"/>
      <c r="D7" s="9"/>
      <c r="E7" s="9"/>
      <c r="F7" s="9"/>
      <c r="G7" s="8"/>
      <c r="H7" s="10"/>
      <c r="J7" s="5">
        <f t="shared" si="0"/>
        <v>20</v>
      </c>
      <c r="K7" s="5">
        <f>IF($E$18="VERDE",180*E21/SUM(fragmentos),0)</f>
        <v>0</v>
      </c>
      <c r="L7" s="5">
        <f>IF(ROW()-6&lt;pasos,180/pasos,IF(ROW()-6=pasos,360-SUM($L$4:L6),""))</f>
        <v>18</v>
      </c>
    </row>
    <row r="8" spans="2:23" x14ac:dyDescent="0.2">
      <c r="B8" s="8"/>
      <c r="C8" s="9"/>
      <c r="D8" s="9"/>
      <c r="E8" s="9"/>
      <c r="F8" s="9"/>
      <c r="G8" s="8"/>
      <c r="H8" s="10"/>
      <c r="J8" s="5">
        <f t="shared" si="0"/>
        <v>30</v>
      </c>
      <c r="K8" s="5">
        <f>IF($E$18&lt;&gt;"VERDE",180*E21/SUM(fragmentos),0)</f>
        <v>102.85714285714286</v>
      </c>
      <c r="L8" s="5">
        <f>IF(ROW()-6&lt;pasos,180/pasos,IF(ROW()-6=pasos,360-SUM($L$4:L7),""))</f>
        <v>18</v>
      </c>
    </row>
    <row r="9" spans="2:23" x14ac:dyDescent="0.2">
      <c r="B9" s="8"/>
      <c r="C9" s="9"/>
      <c r="D9" s="9"/>
      <c r="E9" s="9"/>
      <c r="F9" s="9"/>
      <c r="G9" s="8"/>
      <c r="H9" s="10"/>
      <c r="J9" s="5">
        <f t="shared" si="0"/>
        <v>40</v>
      </c>
      <c r="K9" s="5">
        <f>IF($E$18&lt;&gt;"VERDE",180*E20/SUM(fragmentos),0)</f>
        <v>51.428571428571431</v>
      </c>
      <c r="L9" s="5">
        <f>IF(ROW()-6&lt;pasos,180/pasos,IF(ROW()-6=pasos,360-SUM($L$4:L8),""))</f>
        <v>18</v>
      </c>
    </row>
    <row r="10" spans="2:23" ht="13.5" thickBot="1" x14ac:dyDescent="0.25">
      <c r="B10" s="8"/>
      <c r="C10" s="9"/>
      <c r="D10" s="9"/>
      <c r="E10" s="9"/>
      <c r="F10" s="9"/>
      <c r="G10" s="8"/>
      <c r="H10" s="10"/>
      <c r="J10" s="5">
        <f t="shared" si="0"/>
        <v>50</v>
      </c>
      <c r="K10" s="5">
        <f>IF($E$18&lt;&gt;"VERDE",180*E19/SUM(fragmentos),0)</f>
        <v>25.714285714285715</v>
      </c>
      <c r="L10" s="5">
        <f>IF(ROW()-6&lt;pasos,180/pasos,IF(ROW()-6=pasos,360-SUM($L$4:L9),""))</f>
        <v>18</v>
      </c>
    </row>
    <row r="11" spans="2:23" ht="19.5" thickTop="1" thickBot="1" x14ac:dyDescent="0.3">
      <c r="B11" s="8"/>
      <c r="C11" s="9"/>
      <c r="D11" s="144" t="s">
        <v>128</v>
      </c>
      <c r="E11" s="145"/>
      <c r="F11" s="9"/>
      <c r="G11" s="8"/>
      <c r="H11" s="10"/>
      <c r="J11" s="5">
        <f t="shared" si="0"/>
        <v>60</v>
      </c>
      <c r="K11" s="5">
        <v>90</v>
      </c>
      <c r="L11" s="5">
        <f>IF(ROW()-6&lt;pasos,180/pasos,IF(ROW()-6=pasos,360-SUM($L$4:L10),""))</f>
        <v>18</v>
      </c>
    </row>
    <row r="12" spans="2:23" ht="19.5" thickTop="1" thickBot="1" x14ac:dyDescent="0.3">
      <c r="B12" s="8"/>
      <c r="C12" s="9"/>
      <c r="D12" s="11"/>
      <c r="E12" s="12"/>
      <c r="F12" s="9"/>
      <c r="G12" s="8"/>
      <c r="H12" s="10"/>
      <c r="J12" s="5">
        <f t="shared" si="0"/>
        <v>70</v>
      </c>
      <c r="L12" s="5">
        <f>IF(ROW()-6&lt;pasos,180/pasos,IF(ROW()-6=pasos,360-SUM($L$4:L11),""))</f>
        <v>18</v>
      </c>
    </row>
    <row r="13" spans="2:23" ht="14.25" thickTop="1" thickBot="1" x14ac:dyDescent="0.25">
      <c r="B13" s="8"/>
      <c r="C13" s="9"/>
      <c r="D13" s="13" t="s">
        <v>129</v>
      </c>
      <c r="E13" s="14">
        <v>0</v>
      </c>
      <c r="F13" s="9"/>
      <c r="G13" s="8"/>
      <c r="H13" s="10"/>
      <c r="J13" s="5">
        <f t="shared" si="0"/>
        <v>80</v>
      </c>
      <c r="L13" s="5">
        <f>IF(ROW()-6&lt;pasos,180/pasos,IF(ROW()-6=pasos,360-SUM($L$4:L12),""))</f>
        <v>18</v>
      </c>
    </row>
    <row r="14" spans="2:23" ht="14.25" thickTop="1" thickBot="1" x14ac:dyDescent="0.25">
      <c r="B14" s="8"/>
      <c r="C14" s="9"/>
      <c r="D14" s="13" t="s">
        <v>130</v>
      </c>
      <c r="E14" s="14">
        <v>100</v>
      </c>
      <c r="F14" s="9"/>
      <c r="G14" s="8"/>
      <c r="H14" s="10"/>
      <c r="J14" s="5">
        <f t="shared" si="0"/>
        <v>90</v>
      </c>
      <c r="L14" s="5">
        <f>IF(ROW()-6&lt;pasos,180/pasos,IF(ROW()-6=pasos,360-SUM($L$4:L13),""))</f>
        <v>18</v>
      </c>
    </row>
    <row r="15" spans="2:23" ht="14.25" thickTop="1" thickBot="1" x14ac:dyDescent="0.25">
      <c r="B15" s="8"/>
      <c r="C15" s="9"/>
      <c r="D15" s="13" t="s">
        <v>131</v>
      </c>
      <c r="E15" s="14">
        <v>10</v>
      </c>
      <c r="F15" s="9"/>
      <c r="G15" s="8"/>
      <c r="H15" s="10"/>
      <c r="J15" s="5">
        <f t="shared" si="0"/>
        <v>100</v>
      </c>
      <c r="L15" s="5">
        <f>IF(ROW()-6&lt;pasos,180/pasos,IF(ROW()-6=pasos,360-SUM($L$4:L14),""))</f>
        <v>18</v>
      </c>
    </row>
    <row r="16" spans="2:23" ht="14.25" thickTop="1" thickBot="1" x14ac:dyDescent="0.25">
      <c r="B16" s="8"/>
      <c r="C16" s="9"/>
      <c r="D16" s="13" t="str">
        <f>"Valor entre "&amp;E13&amp; " y "&amp;E14</f>
        <v>Valor entre 0 y 100</v>
      </c>
      <c r="E16" s="26" t="e">
        <f>('Plan de Acción'!#REF!)*100</f>
        <v>#REF!</v>
      </c>
      <c r="F16" s="9"/>
      <c r="G16" s="8"/>
      <c r="H16" s="10"/>
      <c r="J16" s="5" t="str">
        <f t="shared" si="0"/>
        <v/>
      </c>
      <c r="L16" s="5">
        <f>IF(ROW()-6&lt;pasos,180/pasos,IF(ROW()-6=pasos,360-SUM($L$4:L15),""))</f>
        <v>81</v>
      </c>
    </row>
    <row r="17" spans="2:12" ht="14.25" thickTop="1" thickBot="1" x14ac:dyDescent="0.25">
      <c r="B17" s="8"/>
      <c r="C17" s="9"/>
      <c r="D17" s="13" t="s">
        <v>132</v>
      </c>
      <c r="E17" s="14" t="str">
        <f>T('Plan de Acción'!$D$9:$S$9)</f>
        <v>PROYECTO CORE BANCARIO - Fase II</v>
      </c>
      <c r="F17" s="9"/>
      <c r="G17" s="8"/>
      <c r="H17" s="10"/>
      <c r="J17" s="5" t="str">
        <f t="shared" ref="J17:J43" si="1">IF(J16&lt;&gt;"",IF(incremento&gt;0,IF(J16&lt;fin,J16+incremento,""),IF(J16&gt;fin,J16+incremento,"")),"")</f>
        <v/>
      </c>
      <c r="L17" s="5" t="str">
        <f>IF(ROW()-6&lt;pasos,180/pasos,IF(ROW()-6=pasos,360-SUM($L$4:L16),""))</f>
        <v/>
      </c>
    </row>
    <row r="18" spans="2:12" ht="14.25" thickTop="1" thickBot="1" x14ac:dyDescent="0.25">
      <c r="B18" s="8"/>
      <c r="C18" s="9"/>
      <c r="D18" s="13" t="s">
        <v>133</v>
      </c>
      <c r="E18" s="14" t="s">
        <v>140</v>
      </c>
      <c r="F18" s="9"/>
      <c r="G18" s="8"/>
      <c r="H18" s="10"/>
      <c r="J18" s="5" t="str">
        <f t="shared" si="1"/>
        <v/>
      </c>
      <c r="L18" s="5" t="str">
        <f>IF(ROW()-6&lt;pasos,180/pasos,IF(ROW()-6=pasos,360-SUM($L$4:L17),""))</f>
        <v/>
      </c>
    </row>
    <row r="19" spans="2:12" ht="14.25" thickTop="1" thickBot="1" x14ac:dyDescent="0.25">
      <c r="B19" s="8"/>
      <c r="C19" s="9"/>
      <c r="D19" s="13" t="s">
        <v>134</v>
      </c>
      <c r="E19" s="14">
        <v>1</v>
      </c>
      <c r="F19" s="9"/>
      <c r="G19" s="8"/>
      <c r="H19" s="10"/>
      <c r="J19" s="5" t="str">
        <f t="shared" si="1"/>
        <v/>
      </c>
      <c r="L19" s="5" t="str">
        <f>IF(ROW()-6&lt;pasos,180/pasos,IF(ROW()-6=pasos,360-SUM($L$4:L18),""))</f>
        <v/>
      </c>
    </row>
    <row r="20" spans="2:12" ht="14.25" thickTop="1" thickBot="1" x14ac:dyDescent="0.25">
      <c r="B20" s="8"/>
      <c r="C20" s="9"/>
      <c r="D20" s="13" t="s">
        <v>135</v>
      </c>
      <c r="E20" s="14">
        <v>2</v>
      </c>
      <c r="F20" s="9"/>
      <c r="G20" s="8"/>
      <c r="H20" s="10"/>
      <c r="J20" s="5" t="str">
        <f t="shared" si="1"/>
        <v/>
      </c>
      <c r="L20" s="5" t="str">
        <f>IF(ROW()-6&lt;pasos,180/pasos,IF(ROW()-6=pasos,360-SUM($L$4:L19),""))</f>
        <v/>
      </c>
    </row>
    <row r="21" spans="2:12" ht="14.25" thickTop="1" thickBot="1" x14ac:dyDescent="0.25">
      <c r="B21" s="8"/>
      <c r="C21" s="9"/>
      <c r="D21" s="13" t="s">
        <v>136</v>
      </c>
      <c r="E21" s="14">
        <v>4</v>
      </c>
      <c r="F21" s="9"/>
      <c r="G21" s="8"/>
      <c r="H21" s="10"/>
      <c r="J21" s="5" t="str">
        <f t="shared" si="1"/>
        <v/>
      </c>
      <c r="L21" s="5" t="str">
        <f>IF(ROW()-6&lt;pasos,180/pasos,IF(ROW()-6=pasos,360-SUM($L$4:L20),""))</f>
        <v/>
      </c>
    </row>
    <row r="22" spans="2:12" ht="14.25" thickTop="1" thickBot="1" x14ac:dyDescent="0.25">
      <c r="B22" s="8"/>
      <c r="C22" s="9"/>
      <c r="D22" s="13" t="s">
        <v>137</v>
      </c>
      <c r="E22" s="14">
        <v>3</v>
      </c>
      <c r="F22" s="9"/>
      <c r="G22" s="8"/>
      <c r="H22" s="10"/>
      <c r="J22" s="5" t="str">
        <f t="shared" si="1"/>
        <v/>
      </c>
      <c r="L22" s="5" t="str">
        <f>IF(ROW()-6&lt;pasos,180/pasos,IF(ROW()-6=pasos,360-SUM($L$4:L21),""))</f>
        <v/>
      </c>
    </row>
    <row r="23" spans="2:12" ht="13.5" thickTop="1" x14ac:dyDescent="0.2">
      <c r="B23" s="8"/>
      <c r="C23" s="9"/>
      <c r="D23" s="146" t="s">
        <v>138</v>
      </c>
      <c r="E23" s="147"/>
      <c r="F23" s="9"/>
      <c r="G23" s="8"/>
      <c r="H23" s="10"/>
      <c r="J23" s="5" t="str">
        <f t="shared" si="1"/>
        <v/>
      </c>
      <c r="L23" s="5" t="str">
        <f>IF(ROW()-6&lt;pasos,180/pasos,IF(ROW()-6=pasos,360-SUM($L$4:L22),""))</f>
        <v/>
      </c>
    </row>
    <row r="24" spans="2:12" ht="6.75" customHeight="1" x14ac:dyDescent="0.2">
      <c r="B24" s="8"/>
      <c r="C24" s="9"/>
      <c r="D24" s="15"/>
      <c r="E24" s="16"/>
      <c r="F24" s="9"/>
      <c r="G24" s="8"/>
      <c r="H24" s="10"/>
      <c r="J24" s="5" t="str">
        <f t="shared" si="1"/>
        <v/>
      </c>
      <c r="L24" s="5" t="str">
        <f>IF(ROW()-6&lt;pasos,180/pasos,IF(ROW()-6=pasos,360-SUM($L$4:L23),""))</f>
        <v/>
      </c>
    </row>
    <row r="25" spans="2:12" ht="6.75" customHeight="1" x14ac:dyDescent="0.2">
      <c r="B25" s="7"/>
      <c r="C25" s="7"/>
      <c r="D25" s="7"/>
      <c r="E25" s="7"/>
      <c r="F25" s="7"/>
      <c r="G25" s="7"/>
      <c r="H25" s="17"/>
      <c r="J25" s="5" t="str">
        <f t="shared" si="1"/>
        <v/>
      </c>
      <c r="L25" s="5" t="str">
        <f>IF(ROW()-6&lt;pasos,180/pasos,IF(ROW()-6=pasos,360-SUM($L$4:L24),""))</f>
        <v/>
      </c>
    </row>
    <row r="26" spans="2:12" ht="6.75" customHeight="1" x14ac:dyDescent="0.2">
      <c r="D26" s="17"/>
      <c r="E26" s="17"/>
      <c r="F26" s="17"/>
      <c r="G26" s="17"/>
      <c r="H26" s="17"/>
      <c r="J26" s="5" t="str">
        <f t="shared" si="1"/>
        <v/>
      </c>
      <c r="L26" s="5" t="str">
        <f>IF(ROW()-6&lt;pasos,180/pasos,IF(ROW()-6=pasos,360-SUM($L$4:L25),""))</f>
        <v/>
      </c>
    </row>
    <row r="27" spans="2:12" ht="13.5" thickBot="1" x14ac:dyDescent="0.25">
      <c r="J27" s="5" t="str">
        <f t="shared" si="1"/>
        <v/>
      </c>
      <c r="L27" s="5" t="str">
        <f>IF(ROW()-6&lt;pasos,180/pasos,IF(ROW()-6=pasos,360-SUM($L$4:L26),""))</f>
        <v/>
      </c>
    </row>
    <row r="28" spans="2:12" ht="12.75" customHeight="1" thickBot="1" x14ac:dyDescent="0.25">
      <c r="B28" s="18"/>
      <c r="C28" s="19"/>
      <c r="D28" s="19"/>
      <c r="E28" s="19"/>
      <c r="F28" s="19"/>
      <c r="G28" s="19"/>
      <c r="H28" s="20"/>
      <c r="J28" s="5" t="str">
        <f t="shared" si="1"/>
        <v/>
      </c>
      <c r="L28" s="5" t="str">
        <f>IF(ROW()-6&lt;pasos,180/pasos,IF(ROW()-6=pasos,360-SUM($L$4:L27),""))</f>
        <v/>
      </c>
    </row>
    <row r="29" spans="2:12" x14ac:dyDescent="0.2">
      <c r="B29" s="21"/>
      <c r="C29" s="148" t="s">
        <v>139</v>
      </c>
      <c r="D29" s="149"/>
      <c r="E29" s="149"/>
      <c r="F29" s="149"/>
      <c r="G29" s="150"/>
      <c r="H29" s="22"/>
      <c r="J29" s="5" t="str">
        <f t="shared" si="1"/>
        <v/>
      </c>
      <c r="L29" s="5" t="str">
        <f>IF(ROW()-6&lt;pasos,180/pasos,IF(ROW()-6=pasos,360-SUM($L$4:L28),""))</f>
        <v/>
      </c>
    </row>
    <row r="30" spans="2:12" x14ac:dyDescent="0.2">
      <c r="B30" s="21"/>
      <c r="C30" s="151"/>
      <c r="D30" s="152"/>
      <c r="E30" s="152"/>
      <c r="F30" s="152"/>
      <c r="G30" s="153"/>
      <c r="H30" s="22"/>
      <c r="J30" s="5" t="str">
        <f t="shared" si="1"/>
        <v/>
      </c>
      <c r="L30" s="5" t="str">
        <f>IF(ROW()-6&lt;pasos,180/pasos,IF(ROW()-6=pasos,360-SUM($L$4:L29),""))</f>
        <v/>
      </c>
    </row>
    <row r="31" spans="2:12" x14ac:dyDescent="0.2">
      <c r="B31" s="21"/>
      <c r="C31" s="151"/>
      <c r="D31" s="152"/>
      <c r="E31" s="152"/>
      <c r="F31" s="152"/>
      <c r="G31" s="153"/>
      <c r="H31" s="22"/>
      <c r="J31" s="5" t="str">
        <f t="shared" si="1"/>
        <v/>
      </c>
      <c r="L31" s="5" t="str">
        <f>IF(ROW()-6&lt;pasos,180/pasos,IF(ROW()-6=pasos,360-SUM($L$4:L30),""))</f>
        <v/>
      </c>
    </row>
    <row r="32" spans="2:12" x14ac:dyDescent="0.2">
      <c r="B32" s="21"/>
      <c r="C32" s="151"/>
      <c r="D32" s="152"/>
      <c r="E32" s="152"/>
      <c r="F32" s="152"/>
      <c r="G32" s="153"/>
      <c r="H32" s="22"/>
      <c r="J32" s="5" t="str">
        <f t="shared" si="1"/>
        <v/>
      </c>
      <c r="L32" s="5" t="str">
        <f>IF(ROW()-6&lt;pasos,180/pasos,IF(ROW()-6=pasos,360-SUM($L$4:L31),""))</f>
        <v/>
      </c>
    </row>
    <row r="33" spans="2:12" x14ac:dyDescent="0.2">
      <c r="B33" s="21"/>
      <c r="C33" s="151"/>
      <c r="D33" s="152"/>
      <c r="E33" s="152"/>
      <c r="F33" s="152"/>
      <c r="G33" s="153"/>
      <c r="H33" s="22"/>
      <c r="J33" s="5" t="str">
        <f t="shared" si="1"/>
        <v/>
      </c>
      <c r="L33" s="5" t="str">
        <f>IF(ROW()-6&lt;pasos,180/pasos,IF(ROW()-6=pasos,360-SUM($L$4:L32),""))</f>
        <v/>
      </c>
    </row>
    <row r="34" spans="2:12" x14ac:dyDescent="0.2">
      <c r="B34" s="21"/>
      <c r="C34" s="151"/>
      <c r="D34" s="152"/>
      <c r="E34" s="152"/>
      <c r="F34" s="152"/>
      <c r="G34" s="153"/>
      <c r="H34" s="22"/>
      <c r="J34" s="5" t="str">
        <f t="shared" si="1"/>
        <v/>
      </c>
      <c r="L34" s="5" t="str">
        <f>IF(ROW()-6&lt;pasos,180/pasos,IF(ROW()-6=pasos,360-SUM($L$4:L33),""))</f>
        <v/>
      </c>
    </row>
    <row r="35" spans="2:12" x14ac:dyDescent="0.2">
      <c r="B35" s="21"/>
      <c r="C35" s="151"/>
      <c r="D35" s="152"/>
      <c r="E35" s="152"/>
      <c r="F35" s="152"/>
      <c r="G35" s="153"/>
      <c r="H35" s="22"/>
      <c r="J35" s="5" t="str">
        <f t="shared" si="1"/>
        <v/>
      </c>
      <c r="L35" s="5" t="str">
        <f>IF(ROW()-6&lt;pasos,180/pasos,IF(ROW()-6=pasos,360-SUM($L$4:L34),""))</f>
        <v/>
      </c>
    </row>
    <row r="36" spans="2:12" x14ac:dyDescent="0.2">
      <c r="B36" s="21"/>
      <c r="C36" s="151"/>
      <c r="D36" s="152"/>
      <c r="E36" s="152"/>
      <c r="F36" s="152"/>
      <c r="G36" s="153"/>
      <c r="H36" s="22"/>
      <c r="J36" s="5" t="str">
        <f t="shared" si="1"/>
        <v/>
      </c>
      <c r="L36" s="5" t="str">
        <f>IF(ROW()-6&lt;pasos,180/pasos,IF(ROW()-6=pasos,360-SUM($L$4:L35),""))</f>
        <v/>
      </c>
    </row>
    <row r="37" spans="2:12" x14ac:dyDescent="0.2">
      <c r="B37" s="21"/>
      <c r="C37" s="151"/>
      <c r="D37" s="152"/>
      <c r="E37" s="152"/>
      <c r="F37" s="152"/>
      <c r="G37" s="153"/>
      <c r="H37" s="22"/>
      <c r="J37" s="5" t="str">
        <f t="shared" si="1"/>
        <v/>
      </c>
      <c r="L37" s="5" t="str">
        <f>IF(ROW()-6&lt;pasos,180/pasos,IF(ROW()-6=pasos,360-SUM($L$4:L36),""))</f>
        <v/>
      </c>
    </row>
    <row r="38" spans="2:12" x14ac:dyDescent="0.2">
      <c r="B38" s="21"/>
      <c r="C38" s="151"/>
      <c r="D38" s="152"/>
      <c r="E38" s="152"/>
      <c r="F38" s="152"/>
      <c r="G38" s="153"/>
      <c r="H38" s="22"/>
      <c r="J38" s="5" t="str">
        <f t="shared" si="1"/>
        <v/>
      </c>
      <c r="L38" s="5" t="str">
        <f>IF(ROW()-6&lt;pasos,180/pasos,IF(ROW()-6=pasos,360-SUM($L$4:L37),""))</f>
        <v/>
      </c>
    </row>
    <row r="39" spans="2:12" x14ac:dyDescent="0.2">
      <c r="B39" s="21"/>
      <c r="C39" s="151"/>
      <c r="D39" s="152"/>
      <c r="E39" s="152"/>
      <c r="F39" s="152"/>
      <c r="G39" s="153"/>
      <c r="H39" s="22"/>
      <c r="J39" s="5" t="str">
        <f t="shared" si="1"/>
        <v/>
      </c>
      <c r="L39" s="5" t="str">
        <f>IF(ROW()-6&lt;pasos,180/pasos,IF(ROW()-6=pasos,360-SUM($L$4:L38),""))</f>
        <v/>
      </c>
    </row>
    <row r="40" spans="2:12" x14ac:dyDescent="0.2">
      <c r="B40" s="21"/>
      <c r="C40" s="151"/>
      <c r="D40" s="152"/>
      <c r="E40" s="152"/>
      <c r="F40" s="152"/>
      <c r="G40" s="153"/>
      <c r="H40" s="22"/>
      <c r="J40" s="5" t="str">
        <f t="shared" si="1"/>
        <v/>
      </c>
      <c r="L40" s="5" t="str">
        <f>IF(ROW()-6&lt;pasos,180/pasos,IF(ROW()-6=pasos,360-SUM($L$4:L39),""))</f>
        <v/>
      </c>
    </row>
    <row r="41" spans="2:12" x14ac:dyDescent="0.2">
      <c r="B41" s="21"/>
      <c r="C41" s="151"/>
      <c r="D41" s="152"/>
      <c r="E41" s="152"/>
      <c r="F41" s="152"/>
      <c r="G41" s="153"/>
      <c r="H41" s="22"/>
      <c r="J41" s="5" t="str">
        <f t="shared" si="1"/>
        <v/>
      </c>
      <c r="L41" s="5" t="str">
        <f>IF(ROW()-6&lt;pasos,180/pasos,IF(ROW()-6=pasos,360-SUM($L$4:L40),""))</f>
        <v/>
      </c>
    </row>
    <row r="42" spans="2:12" x14ac:dyDescent="0.2">
      <c r="B42" s="21"/>
      <c r="C42" s="151"/>
      <c r="D42" s="152"/>
      <c r="E42" s="152"/>
      <c r="F42" s="152"/>
      <c r="G42" s="153"/>
      <c r="H42" s="22"/>
      <c r="J42" s="5" t="str">
        <f t="shared" si="1"/>
        <v/>
      </c>
      <c r="L42" s="5" t="str">
        <f>IF(ROW()-6&lt;pasos,180/pasos,IF(ROW()-6=pasos,360-SUM($L$4:L41),""))</f>
        <v/>
      </c>
    </row>
    <row r="43" spans="2:12" x14ac:dyDescent="0.2">
      <c r="B43" s="21"/>
      <c r="C43" s="151"/>
      <c r="D43" s="152"/>
      <c r="E43" s="152"/>
      <c r="F43" s="152"/>
      <c r="G43" s="153"/>
      <c r="H43" s="22"/>
      <c r="J43" s="5" t="str">
        <f t="shared" si="1"/>
        <v/>
      </c>
      <c r="L43" s="5" t="str">
        <f>IF(ROW()-6&lt;pasos,180/pasos,IF(ROW()-6=pasos,360-SUM($L$4:L42),""))</f>
        <v/>
      </c>
    </row>
    <row r="44" spans="2:12" ht="13.5" thickBot="1" x14ac:dyDescent="0.25">
      <c r="B44" s="21"/>
      <c r="C44" s="154"/>
      <c r="D44" s="155"/>
      <c r="E44" s="155"/>
      <c r="F44" s="155"/>
      <c r="G44" s="156"/>
      <c r="H44" s="22"/>
    </row>
    <row r="45" spans="2:12" ht="13.5" thickBot="1" x14ac:dyDescent="0.25">
      <c r="B45" s="23"/>
      <c r="C45" s="24"/>
      <c r="D45" s="24"/>
      <c r="E45" s="24"/>
      <c r="F45" s="24"/>
      <c r="G45" s="24"/>
      <c r="H45" s="25"/>
    </row>
  </sheetData>
  <sheetProtection sheet="1" scenarios="1" selectLockedCells="1"/>
  <mergeCells count="3">
    <mergeCell ref="D11:E11"/>
    <mergeCell ref="D23:E23"/>
    <mergeCell ref="C29:G44"/>
  </mergeCells>
  <dataValidations xWindow="310" yWindow="433" count="7">
    <dataValidation type="list" allowBlank="1" showInputMessage="1" showErrorMessage="1" error="De 1 a 5."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xr:uid="{00000000-0002-0000-0100-000000000000}">
      <formula1>"1,2,3,4,5"</formula1>
    </dataValidation>
    <dataValidation type="custom" allowBlank="1" showInputMessage="1" showErrorMessage="1" error="El valor debe caer entre el máximo y el mínimo._x000a_" 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xr:uid="{00000000-0002-0000-0100-000001000000}">
      <formula1>OR(AND(E16&lt;=E14,E16&gt;=E13),AND(E16&lt;=E13,E16&gt;=E14))</formula1>
    </dataValidation>
    <dataValidation type="list" allowBlank="1" showInputMessage="1" showErrorMessage="1" error="VERDE o ROJO en mayúsculas, o elija de la lista." sqref="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WVM983059:WVM983061" xr:uid="{00000000-0002-0000-0100-000002000000}">
      <formula1>"0,1,2,3,4"</formula1>
    </dataValidation>
    <dataValidation type="list" allowBlank="1" showInputMessage="1" showErrorMessage="1" error="VERDE o ROJO en mayúsculas, o elija de la lista."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xr:uid="{00000000-0002-0000-0100-000003000000}">
      <formula1>"VERDE,ROJO"</formula1>
    </dataValidation>
    <dataValidation allowBlank="1" showInputMessage="1" showErrorMessage="1" prompt="Valor en el que termina Puede ser menor que el valor inicial pero en ese caso, el incremento debe ser negativo."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xr:uid="{00000000-0002-0000-0100-000004000000}"/>
    <dataValidation allowBlank="1" showInputMessage="1" showErrorMessage="1" prompt="Valor en el que inicia. Puede ser mayor que el valor final, pero en ese caso, el incremento debe ser negativo."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0100-000005000000}"/>
    <dataValidation type="custom" allowBlank="1" showInputMessage="1" showErrorMessage="1" error="El rango (valor final - inicial) entre el incremento debe ser igual a cero."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xr:uid="{00000000-0002-0000-0100-000006000000}">
      <formula1>MOD(E14+E13,E15)=0</formula1>
    </dataValidation>
  </dataValidations>
  <hyperlinks>
    <hyperlink ref="D23" r:id="rId1" xr:uid="{00000000-0004-0000-0100-000000000000}"/>
  </hyperlinks>
  <pageMargins left="0.7" right="0.7" top="0.75" bottom="0.75" header="0.3" footer="0.3"/>
  <pageSetup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
  <sheetViews>
    <sheetView workbookViewId="0">
      <selection activeCell="E12" sqref="E12"/>
    </sheetView>
  </sheetViews>
  <sheetFormatPr baseColWidth="10" defaultRowHeight="15.75" x14ac:dyDescent="0.25"/>
  <sheetData>
    <row r="1" spans="1:9" x14ac:dyDescent="0.25">
      <c r="A1" s="3">
        <v>0.1</v>
      </c>
      <c r="B1" s="3">
        <v>0.2</v>
      </c>
      <c r="C1" s="3">
        <v>0.3</v>
      </c>
      <c r="D1" s="3">
        <v>0.1</v>
      </c>
      <c r="E1" s="3">
        <v>0.1</v>
      </c>
      <c r="F1" s="3">
        <v>0.3</v>
      </c>
      <c r="G1" s="3"/>
      <c r="H1" s="3"/>
      <c r="I1" s="3"/>
    </row>
    <row r="2" spans="1:9" x14ac:dyDescent="0.25">
      <c r="A2" s="3">
        <v>0.3</v>
      </c>
      <c r="B2" s="3">
        <v>0.1</v>
      </c>
      <c r="C2" s="3">
        <v>0.1</v>
      </c>
      <c r="D2" s="3">
        <v>0.2</v>
      </c>
      <c r="E2" s="3">
        <v>0.2</v>
      </c>
      <c r="F2" s="3">
        <v>0.3</v>
      </c>
      <c r="G2" s="3"/>
      <c r="H2" s="3"/>
      <c r="I2" s="3"/>
    </row>
    <row r="3" spans="1:9" x14ac:dyDescent="0.25">
      <c r="A3" s="3">
        <v>0.05</v>
      </c>
      <c r="B3" s="3">
        <v>0.15</v>
      </c>
      <c r="C3" s="3">
        <v>0.1</v>
      </c>
      <c r="D3" s="3">
        <v>0.15</v>
      </c>
      <c r="E3" s="3">
        <v>0.3</v>
      </c>
      <c r="F3" s="3">
        <v>0.1</v>
      </c>
      <c r="G3" s="3">
        <v>0.1</v>
      </c>
      <c r="H3" s="3">
        <v>0.15</v>
      </c>
      <c r="I3" s="3">
        <v>0.15</v>
      </c>
    </row>
    <row r="5" spans="1:9" x14ac:dyDescent="0.25">
      <c r="B5" s="159" t="s">
        <v>142</v>
      </c>
      <c r="C5" s="160"/>
      <c r="D5" s="161"/>
    </row>
    <row r="6" spans="1:9" x14ac:dyDescent="0.25">
      <c r="B6" s="162" t="s">
        <v>141</v>
      </c>
      <c r="C6" s="162"/>
      <c r="D6" s="27" t="s">
        <v>37</v>
      </c>
    </row>
    <row r="7" spans="1:9" x14ac:dyDescent="0.25">
      <c r="B7" s="158" t="str">
        <f>+'Plan de Acción'!C20</f>
        <v xml:space="preserve">DISEÑO DE LA SOLUCION </v>
      </c>
      <c r="C7" s="158"/>
      <c r="D7" s="28" t="e">
        <f>+'Plan de Acción'!#REF!</f>
        <v>#REF!</v>
      </c>
    </row>
    <row r="8" spans="1:9" x14ac:dyDescent="0.25">
      <c r="B8" s="157" t="str">
        <f>+'Plan de Acción'!C48</f>
        <v xml:space="preserve">PRUEBAS DE CERTIFICACION </v>
      </c>
      <c r="C8" s="157"/>
      <c r="D8" s="29" t="e">
        <f>+'Plan de Acción'!#REF!</f>
        <v>#REF!</v>
      </c>
    </row>
    <row r="9" spans="1:9" x14ac:dyDescent="0.25">
      <c r="B9" s="158" t="e">
        <f>+'Plan de Acción'!#REF!</f>
        <v>#REF!</v>
      </c>
      <c r="C9" s="158"/>
      <c r="D9" s="28" t="e">
        <f>+'Plan de Acción'!#REF!</f>
        <v>#REF!</v>
      </c>
    </row>
    <row r="10" spans="1:9" x14ac:dyDescent="0.25">
      <c r="B10" s="157" t="e">
        <f>+'Plan de Acción'!#REF!</f>
        <v>#REF!</v>
      </c>
      <c r="C10" s="157"/>
      <c r="D10" s="29" t="e">
        <f>+'Plan de Acción'!#REF!</f>
        <v>#REF!</v>
      </c>
    </row>
    <row r="11" spans="1:9" x14ac:dyDescent="0.25">
      <c r="B11" s="158" t="e">
        <f>+'Plan de Acción'!#REF!</f>
        <v>#REF!</v>
      </c>
      <c r="C11" s="158"/>
      <c r="D11" s="28" t="e">
        <f>+'Plan de Acción'!#REF!</f>
        <v>#REF!</v>
      </c>
    </row>
    <row r="12" spans="1:9" x14ac:dyDescent="0.25">
      <c r="B12" s="157"/>
      <c r="C12" s="157"/>
      <c r="D12" s="29" t="e">
        <f>+'Plan de Acción'!#REF!</f>
        <v>#REF!</v>
      </c>
    </row>
  </sheetData>
  <mergeCells count="8">
    <mergeCell ref="B12:C12"/>
    <mergeCell ref="B8:C8"/>
    <mergeCell ref="B9:C9"/>
    <mergeCell ref="B5:D5"/>
    <mergeCell ref="B6:C6"/>
    <mergeCell ref="B7:C7"/>
    <mergeCell ref="B10:C10"/>
    <mergeCell ref="B11:C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1"/>
  <sheetViews>
    <sheetView topLeftCell="A69" workbookViewId="0">
      <selection activeCell="A92" sqref="A92"/>
    </sheetView>
  </sheetViews>
  <sheetFormatPr baseColWidth="10" defaultRowHeight="15.75" x14ac:dyDescent="0.25"/>
  <cols>
    <col min="1" max="1" width="101.5" bestFit="1" customWidth="1"/>
  </cols>
  <sheetData>
    <row r="2" spans="1:1" x14ac:dyDescent="0.25">
      <c r="A2" t="s">
        <v>34</v>
      </c>
    </row>
    <row r="3" spans="1:1" x14ac:dyDescent="0.25">
      <c r="A3" s="1" t="s">
        <v>18</v>
      </c>
    </row>
    <row r="4" spans="1:1" x14ac:dyDescent="0.25">
      <c r="A4" s="1" t="s">
        <v>19</v>
      </c>
    </row>
    <row r="5" spans="1:1" x14ac:dyDescent="0.25">
      <c r="A5" s="1" t="s">
        <v>20</v>
      </c>
    </row>
    <row r="6" spans="1:1" x14ac:dyDescent="0.25">
      <c r="A6" s="1" t="s">
        <v>21</v>
      </c>
    </row>
    <row r="7" spans="1:1" x14ac:dyDescent="0.25">
      <c r="A7" s="1" t="s">
        <v>22</v>
      </c>
    </row>
    <row r="8" spans="1:1" x14ac:dyDescent="0.25">
      <c r="A8" s="1" t="s">
        <v>23</v>
      </c>
    </row>
    <row r="9" spans="1:1" x14ac:dyDescent="0.25">
      <c r="A9" s="1" t="s">
        <v>24</v>
      </c>
    </row>
    <row r="10" spans="1:1" x14ac:dyDescent="0.25">
      <c r="A10" s="1" t="s">
        <v>25</v>
      </c>
    </row>
    <row r="11" spans="1:1" x14ac:dyDescent="0.25">
      <c r="A11" s="1" t="s">
        <v>26</v>
      </c>
    </row>
    <row r="12" spans="1:1" x14ac:dyDescent="0.25">
      <c r="A12" s="1" t="s">
        <v>27</v>
      </c>
    </row>
    <row r="13" spans="1:1" x14ac:dyDescent="0.25">
      <c r="A13" s="1" t="s">
        <v>28</v>
      </c>
    </row>
    <row r="14" spans="1:1" x14ac:dyDescent="0.25">
      <c r="A14" s="1" t="s">
        <v>29</v>
      </c>
    </row>
    <row r="15" spans="1:1" x14ac:dyDescent="0.25">
      <c r="A15" s="1" t="s">
        <v>30</v>
      </c>
    </row>
    <row r="16" spans="1:1" x14ac:dyDescent="0.25">
      <c r="A16" s="1" t="s">
        <v>31</v>
      </c>
    </row>
    <row r="17" spans="1:1" x14ac:dyDescent="0.25">
      <c r="A17" s="1" t="s">
        <v>32</v>
      </c>
    </row>
    <row r="18" spans="1:1" x14ac:dyDescent="0.25">
      <c r="A18" s="2" t="s">
        <v>33</v>
      </c>
    </row>
    <row r="20" spans="1:1" x14ac:dyDescent="0.25">
      <c r="A20" t="s">
        <v>34</v>
      </c>
    </row>
    <row r="21" spans="1:1" x14ac:dyDescent="0.25">
      <c r="A21" t="s">
        <v>38</v>
      </c>
    </row>
    <row r="22" spans="1:1" x14ac:dyDescent="0.25">
      <c r="A22" t="s">
        <v>39</v>
      </c>
    </row>
    <row r="23" spans="1:1" x14ac:dyDescent="0.25">
      <c r="A23" t="s">
        <v>40</v>
      </c>
    </row>
    <row r="24" spans="1:1" x14ac:dyDescent="0.25">
      <c r="A24" t="s">
        <v>41</v>
      </c>
    </row>
    <row r="25" spans="1:1" x14ac:dyDescent="0.25">
      <c r="A25" s="4" t="s">
        <v>42</v>
      </c>
    </row>
    <row r="26" spans="1:1" x14ac:dyDescent="0.25">
      <c r="A26" s="4" t="s">
        <v>43</v>
      </c>
    </row>
    <row r="27" spans="1:1" x14ac:dyDescent="0.25">
      <c r="A27" s="4" t="s">
        <v>44</v>
      </c>
    </row>
    <row r="28" spans="1:1" x14ac:dyDescent="0.25">
      <c r="A28" s="4" t="s">
        <v>45</v>
      </c>
    </row>
    <row r="29" spans="1:1" x14ac:dyDescent="0.25">
      <c r="A29" s="4" t="s">
        <v>46</v>
      </c>
    </row>
    <row r="30" spans="1:1" x14ac:dyDescent="0.25">
      <c r="A30" s="4" t="s">
        <v>47</v>
      </c>
    </row>
    <row r="31" spans="1:1" x14ac:dyDescent="0.25">
      <c r="A31" s="4" t="s">
        <v>48</v>
      </c>
    </row>
    <row r="32" spans="1:1" x14ac:dyDescent="0.25">
      <c r="A32" s="4" t="s">
        <v>49</v>
      </c>
    </row>
    <row r="33" spans="1:1" x14ac:dyDescent="0.25">
      <c r="A33" s="4" t="s">
        <v>50</v>
      </c>
    </row>
    <row r="34" spans="1:1" x14ac:dyDescent="0.25">
      <c r="A34" s="4" t="s">
        <v>51</v>
      </c>
    </row>
    <row r="35" spans="1:1" x14ac:dyDescent="0.25">
      <c r="A35" s="4" t="s">
        <v>52</v>
      </c>
    </row>
    <row r="36" spans="1:1" x14ac:dyDescent="0.25">
      <c r="A36" s="4" t="s">
        <v>53</v>
      </c>
    </row>
    <row r="37" spans="1:1" x14ac:dyDescent="0.25">
      <c r="A37" s="4" t="s">
        <v>54</v>
      </c>
    </row>
    <row r="38" spans="1:1" x14ac:dyDescent="0.25">
      <c r="A38" s="4" t="s">
        <v>55</v>
      </c>
    </row>
    <row r="39" spans="1:1" x14ac:dyDescent="0.25">
      <c r="A39" s="4" t="s">
        <v>56</v>
      </c>
    </row>
    <row r="40" spans="1:1" x14ac:dyDescent="0.25">
      <c r="A40" s="4" t="s">
        <v>57</v>
      </c>
    </row>
    <row r="41" spans="1:1" x14ac:dyDescent="0.25">
      <c r="A41" s="4" t="s">
        <v>58</v>
      </c>
    </row>
    <row r="42" spans="1:1" x14ac:dyDescent="0.25">
      <c r="A42" s="4" t="s">
        <v>59</v>
      </c>
    </row>
    <row r="43" spans="1:1" x14ac:dyDescent="0.25">
      <c r="A43" s="4" t="s">
        <v>60</v>
      </c>
    </row>
    <row r="44" spans="1:1" x14ac:dyDescent="0.25">
      <c r="A44" s="4" t="s">
        <v>61</v>
      </c>
    </row>
    <row r="45" spans="1:1" x14ac:dyDescent="0.25">
      <c r="A45" s="4" t="s">
        <v>62</v>
      </c>
    </row>
    <row r="46" spans="1:1" x14ac:dyDescent="0.25">
      <c r="A46" s="4" t="s">
        <v>63</v>
      </c>
    </row>
    <row r="47" spans="1:1" x14ac:dyDescent="0.25">
      <c r="A47" s="4" t="s">
        <v>64</v>
      </c>
    </row>
    <row r="48" spans="1:1" x14ac:dyDescent="0.25">
      <c r="A48" s="4" t="s">
        <v>65</v>
      </c>
    </row>
    <row r="49" spans="1:1" x14ac:dyDescent="0.25">
      <c r="A49" s="4" t="s">
        <v>66</v>
      </c>
    </row>
    <row r="50" spans="1:1" x14ac:dyDescent="0.25">
      <c r="A50" s="4" t="s">
        <v>67</v>
      </c>
    </row>
    <row r="51" spans="1:1" x14ac:dyDescent="0.25">
      <c r="A51" s="4" t="s">
        <v>68</v>
      </c>
    </row>
    <row r="52" spans="1:1" x14ac:dyDescent="0.25">
      <c r="A52" s="4" t="s">
        <v>69</v>
      </c>
    </row>
    <row r="53" spans="1:1" x14ac:dyDescent="0.25">
      <c r="A53" s="4" t="s">
        <v>70</v>
      </c>
    </row>
    <row r="54" spans="1:1" x14ac:dyDescent="0.25">
      <c r="A54" s="4" t="s">
        <v>71</v>
      </c>
    </row>
    <row r="55" spans="1:1" x14ac:dyDescent="0.25">
      <c r="A55" s="4" t="s">
        <v>72</v>
      </c>
    </row>
    <row r="56" spans="1:1" x14ac:dyDescent="0.25">
      <c r="A56" t="s">
        <v>73</v>
      </c>
    </row>
    <row r="57" spans="1:1" x14ac:dyDescent="0.25">
      <c r="A57" t="s">
        <v>74</v>
      </c>
    </row>
    <row r="58" spans="1:1" x14ac:dyDescent="0.25">
      <c r="A58" t="s">
        <v>75</v>
      </c>
    </row>
    <row r="59" spans="1:1" x14ac:dyDescent="0.25">
      <c r="A59" t="s">
        <v>76</v>
      </c>
    </row>
    <row r="60" spans="1:1" x14ac:dyDescent="0.25">
      <c r="A60" t="s">
        <v>77</v>
      </c>
    </row>
    <row r="61" spans="1:1" x14ac:dyDescent="0.25">
      <c r="A61" t="s">
        <v>78</v>
      </c>
    </row>
    <row r="62" spans="1:1" x14ac:dyDescent="0.25">
      <c r="A62" t="s">
        <v>79</v>
      </c>
    </row>
    <row r="63" spans="1:1" x14ac:dyDescent="0.25">
      <c r="A63" s="4" t="s">
        <v>80</v>
      </c>
    </row>
    <row r="64" spans="1:1" x14ac:dyDescent="0.25">
      <c r="A64" s="4" t="s">
        <v>81</v>
      </c>
    </row>
    <row r="65" spans="1:1" x14ac:dyDescent="0.25">
      <c r="A65" s="4" t="s">
        <v>82</v>
      </c>
    </row>
    <row r="66" spans="1:1" x14ac:dyDescent="0.25">
      <c r="A66" s="4" t="s">
        <v>83</v>
      </c>
    </row>
    <row r="67" spans="1:1" x14ac:dyDescent="0.25">
      <c r="A67" s="4" t="s">
        <v>84</v>
      </c>
    </row>
    <row r="68" spans="1:1" x14ac:dyDescent="0.25">
      <c r="A68" s="4" t="s">
        <v>85</v>
      </c>
    </row>
    <row r="69" spans="1:1" x14ac:dyDescent="0.25">
      <c r="A69" s="4" t="s">
        <v>86</v>
      </c>
    </row>
    <row r="70" spans="1:1" x14ac:dyDescent="0.25">
      <c r="A70" s="4" t="s">
        <v>87</v>
      </c>
    </row>
    <row r="71" spans="1:1" x14ac:dyDescent="0.25">
      <c r="A71" s="4" t="s">
        <v>88</v>
      </c>
    </row>
    <row r="72" spans="1:1" x14ac:dyDescent="0.25">
      <c r="A72" t="s">
        <v>89</v>
      </c>
    </row>
    <row r="73" spans="1:1" x14ac:dyDescent="0.25">
      <c r="A73" t="s">
        <v>90</v>
      </c>
    </row>
    <row r="74" spans="1:1" x14ac:dyDescent="0.25">
      <c r="A74" t="s">
        <v>91</v>
      </c>
    </row>
    <row r="75" spans="1:1" x14ac:dyDescent="0.25">
      <c r="A75" t="s">
        <v>92</v>
      </c>
    </row>
    <row r="76" spans="1:1" x14ac:dyDescent="0.25">
      <c r="A76" s="4" t="s">
        <v>93</v>
      </c>
    </row>
    <row r="77" spans="1:1" x14ac:dyDescent="0.25">
      <c r="A77" s="4" t="s">
        <v>94</v>
      </c>
    </row>
    <row r="78" spans="1:1" x14ac:dyDescent="0.25">
      <c r="A78" s="4" t="s">
        <v>95</v>
      </c>
    </row>
    <row r="79" spans="1:1" x14ac:dyDescent="0.25">
      <c r="A79" s="4" t="s">
        <v>96</v>
      </c>
    </row>
    <row r="80" spans="1:1" x14ac:dyDescent="0.25">
      <c r="A80" s="4" t="s">
        <v>97</v>
      </c>
    </row>
    <row r="81" spans="1:2" x14ac:dyDescent="0.25">
      <c r="A81" s="4" t="s">
        <v>98</v>
      </c>
    </row>
    <row r="82" spans="1:2" x14ac:dyDescent="0.25">
      <c r="A82" s="4" t="s">
        <v>99</v>
      </c>
    </row>
    <row r="83" spans="1:2" x14ac:dyDescent="0.25">
      <c r="A83" s="4" t="s">
        <v>100</v>
      </c>
    </row>
    <row r="84" spans="1:2" x14ac:dyDescent="0.25">
      <c r="A84" s="4" t="s">
        <v>101</v>
      </c>
    </row>
    <row r="86" spans="1:2" x14ac:dyDescent="0.25">
      <c r="A86" t="s">
        <v>102</v>
      </c>
      <c r="B86" t="s">
        <v>34</v>
      </c>
    </row>
    <row r="87" spans="1:2" x14ac:dyDescent="0.25">
      <c r="A87" t="s">
        <v>103</v>
      </c>
      <c r="B87" t="s">
        <v>104</v>
      </c>
    </row>
    <row r="88" spans="1:2" x14ac:dyDescent="0.25">
      <c r="A88" t="s">
        <v>105</v>
      </c>
      <c r="B88" t="s">
        <v>106</v>
      </c>
    </row>
    <row r="89" spans="1:2" x14ac:dyDescent="0.25">
      <c r="A89" t="s">
        <v>107</v>
      </c>
      <c r="B89" t="s">
        <v>108</v>
      </c>
    </row>
    <row r="90" spans="1:2" x14ac:dyDescent="0.25">
      <c r="A90" t="s">
        <v>109</v>
      </c>
      <c r="B90" t="s">
        <v>110</v>
      </c>
    </row>
    <row r="91" spans="1:2" x14ac:dyDescent="0.25">
      <c r="A91" t="s">
        <v>111</v>
      </c>
      <c r="B91" t="s">
        <v>112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Plan de Acción</vt:lpstr>
      <vt:lpstr>Muestra</vt:lpstr>
      <vt:lpstr>Hoja1</vt:lpstr>
      <vt:lpstr>BD</vt:lpstr>
      <vt:lpstr>ancho_aguja</vt:lpstr>
      <vt:lpstr>ángulos</vt:lpstr>
      <vt:lpstr>divisiones</vt:lpstr>
      <vt:lpstr>fin</vt:lpstr>
      <vt:lpstr>fragmentos</vt:lpstr>
      <vt:lpstr>incremento</vt:lpstr>
      <vt:lpstr>inicio</vt:lpstr>
      <vt:lpstr>pasos</vt:lpstr>
      <vt:lpstr>valor_actual</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