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ocuments\Of Planeación\2017\Actualización Web\"/>
    </mc:Choice>
  </mc:AlternateContent>
  <bookViews>
    <workbookView xWindow="0" yWindow="0" windowWidth="20490" windowHeight="7155"/>
  </bookViews>
  <sheets>
    <sheet name="Ind Corporativos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 s="1"/>
  <c r="H21" i="1"/>
  <c r="G18" i="1"/>
  <c r="H18" i="1" s="1"/>
  <c r="G14" i="1"/>
  <c r="H14" i="1" s="1"/>
  <c r="H13" i="1"/>
  <c r="H11" i="1"/>
  <c r="H10" i="1"/>
  <c r="H9" i="1"/>
  <c r="G8" i="1"/>
  <c r="H7" i="1"/>
  <c r="G6" i="1"/>
  <c r="H6" i="1" s="1"/>
  <c r="G5" i="1"/>
</calcChain>
</file>

<file path=xl/sharedStrings.xml><?xml version="1.0" encoding="utf-8"?>
<sst xmlns="http://schemas.openxmlformats.org/spreadsheetml/2006/main" count="87" uniqueCount="85">
  <si>
    <t>INDICADORES CORPORATIVOS 2016</t>
  </si>
  <si>
    <t>Perspectiva</t>
  </si>
  <si>
    <t>Objetivo Corporativo PE 2016-2020</t>
  </si>
  <si>
    <t>Indicador PE 2016-2020</t>
  </si>
  <si>
    <t>Fórmula</t>
  </si>
  <si>
    <t>Meta 2016</t>
  </si>
  <si>
    <t>Resultado</t>
  </si>
  <si>
    <t>Cumplimiento</t>
  </si>
  <si>
    <t>Observaciones</t>
  </si>
  <si>
    <t>Clientes, comunidad e impacto social</t>
  </si>
  <si>
    <t>Contribuir a la cobertura en la oferta y demanda y en la calidad de la educación del país</t>
  </si>
  <si>
    <t>Cobertura bruta del ICETEX en educación superior</t>
  </si>
  <si>
    <t>Beneficiarios activos de créditos de pregrado en periodo de estudio  / Población proyectada de 17 a 21 años</t>
  </si>
  <si>
    <t>=209571/4336577</t>
  </si>
  <si>
    <t>Liderar y contribuir en la articulación de la política pública</t>
  </si>
  <si>
    <t>Número de créditos en IES acreditadas/programas acreditados</t>
  </si>
  <si>
    <t>Créditos nuevos desembolsados en IES o programas acreditados en el país/Total de créditos girados en el país</t>
  </si>
  <si>
    <t>=26052/55357
TOTAL DE GIROS A IES ACREDITADAS / TOTAL GIROS</t>
  </si>
  <si>
    <t xml:space="preserve">Aporte a la meta de cobertura de alta calidad del PND
</t>
  </si>
  <si>
    <t>(Beneficiarios de créditos desembolsados en IES o programas acreditados</t>
  </si>
  <si>
    <t>Captar, fidelizar, crecer y retener los clientes mediante segmentación adecuada</t>
  </si>
  <si>
    <t>CRM</t>
  </si>
  <si>
    <t>(Actividades ejecutadas/Actividades programadas)*100%</t>
  </si>
  <si>
    <t>Se implementan 3 módulos:
1. Modulo de Servicio
2. Modulo Comercial
3. Modulo Mercadeo</t>
  </si>
  <si>
    <t>Crear una experiencia de servicio centrada en el cliente</t>
  </si>
  <si>
    <t>Satisfacción del cliente</t>
  </si>
  <si>
    <t>Encuesta de satisfacción (0-100)</t>
  </si>
  <si>
    <t>Se realiza la medición externa a través del proveedor infometrika conttactica.</t>
  </si>
  <si>
    <t>Contribuir a la alta regionalización de la educación superior en Colombia</t>
  </si>
  <si>
    <t>Nuevos convenios de alianzas</t>
  </si>
  <si>
    <t>Número de nuevos convenios suscritos bajo el nuevo modelo de alianzas</t>
  </si>
  <si>
    <t>Se firman 3 alianzas:
1. Distrito Capital
2. Soacha
3. Villa Rica - Cauca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</si>
  <si>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</si>
  <si>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</si>
  <si>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</si>
  <si>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</si>
  <si>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</si>
  <si>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r>
      <t>Innovación de productos y servicios para la generación de nuevos fondos</t>
    </r>
    <r>
      <rPr>
        <vertAlign val="superscript"/>
        <sz val="11"/>
        <rFont val="Arial"/>
        <family val="2"/>
      </rPr>
      <t>1</t>
    </r>
  </si>
  <si>
    <r>
      <t>Nuevos productos/servicios de fondeo implementados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</si>
  <si>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El producto de fondeo es cuentas abandonadas.
https://www.icetex.gov.co/dnnpro5/es-co/cuentasabandonadas.aspx</t>
    </r>
  </si>
  <si>
    <t>Asegurar la sostenibilidad de los servicios manteniendo niveles competitivos de cartera y rentabilidad</t>
  </si>
  <si>
    <t>Utilidad Operacional Sin Provisiones (Millones$)</t>
  </si>
  <si>
    <t>Utilidad operacional + provisiones de cartera</t>
  </si>
  <si>
    <t>$272.156
Millones de pesos</t>
  </si>
  <si>
    <r>
      <t xml:space="preserve">$392.917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
Millones de Pesos</t>
    </r>
  </si>
  <si>
    <t>Índice de cartera vencida</t>
  </si>
  <si>
    <t>[Valor de cartera activa mayor a 30 días  / Valor Total de cartera activa] *100%</t>
  </si>
  <si>
    <t>&lt; 9%</t>
  </si>
  <si>
    <t>=460.670/4.225.621
(Cartera Vencida &gt;30 dias / Total de Cartera Activa)</t>
  </si>
  <si>
    <t>Mejorar el Gobierno Corporativo</t>
  </si>
  <si>
    <t>Diagnóstico gobierno corporativo</t>
  </si>
  <si>
    <t>El estudio se realizó a través de IFC World Bank.</t>
  </si>
  <si>
    <t>Procesos internos y organización</t>
  </si>
  <si>
    <t>Optimizar los procesos clave y fortalecer el sistema de administración de riesgo</t>
  </si>
  <si>
    <t>Calificación de Riesgo de la entidad</t>
  </si>
  <si>
    <t>Resultado diagnóstico Firma calificadora</t>
  </si>
  <si>
    <t>AAA 
F1+</t>
  </si>
  <si>
    <t>La medición se realizó a través de la firma Fitch Ratings Colombia.</t>
  </si>
  <si>
    <t>Consolidar y optimizar la gestión de alianzas y convenios regionales, nacionales e internacionales</t>
  </si>
  <si>
    <t>Nuevo Modelo de alianzas</t>
  </si>
  <si>
    <t>(Actividades ejecutadas/Actividades programadas)* 100%</t>
  </si>
  <si>
    <t>Los hitos de este modelo son: 
1. Modelo Financiero
2. Estructura operativa y tecnologica
3. Estrategia de Comunicaciones
4. Modelo Jurídico 
5. Modelo de Operación</t>
  </si>
  <si>
    <t>Garantizar con calidad, un eficiente y efectivo servicio al cliente</t>
  </si>
  <si>
    <t>Atención PQRS</t>
  </si>
  <si>
    <t>Número de peticiones, quejas, reclamos y solicitudes vencidas/Total PQRS</t>
  </si>
  <si>
    <t>&lt;7,5%</t>
  </si>
  <si>
    <t>Se muestra el resultado a cierre de 31 de Diciembre de 2016.
En los soportes se encuentra el cálculo de todos los meses.</t>
  </si>
  <si>
    <t>Armonizar los procesos de la entidad, acordes con la nueva estructura, enfocados en la excelencia</t>
  </si>
  <si>
    <t>Este objetivo no se medirá en la vigencia 2016 dada la Directiva Presidencial 01 del 10 de febrero de 2016 - Plan  de austeridad 2016, numeral 4 - Modificaciones de estructuras administrativas y plantas de personal</t>
  </si>
  <si>
    <t>Aprendizaje, innovación y crecimiento</t>
  </si>
  <si>
    <t>Innovar en el portafolio de productos orientados a activos, pasivos y patrimonio</t>
  </si>
  <si>
    <t xml:space="preserve">Innovación de productos y servicios </t>
  </si>
  <si>
    <r>
      <t>Nuevos productos o servicios implementados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</si>
  <si>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Se implementó la línea de crédito para IES mediante acuerdo de Junta Directiva 026 de 2016</t>
  </si>
  <si>
    <t>Convertir las tecnologías de información en una ventaja competitiva del negocio</t>
  </si>
  <si>
    <t>Cumplimiento Cronogramas de Proyectos</t>
  </si>
  <si>
    <t>(Número de actividades desarrolladas a tiempo) / ( Total actividades a desarrollar) * 100%</t>
  </si>
  <si>
    <t>≥96%</t>
  </si>
  <si>
    <t>Asegurar el talento humano de la organización</t>
  </si>
  <si>
    <t>Cumplimiento Plan Institucional de
Capacitación</t>
  </si>
  <si>
    <t>Cantidad de funcionarios capacitados/Cantidad de funcionarios a capacitar</t>
  </si>
  <si>
    <t>=205/210
Funcionarios Capacitados / Funcionarios a Capacitar</t>
  </si>
  <si>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El producto de fondeo es cuentas abandonadas. </t>
    </r>
  </si>
  <si>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El producto implementado es la línea de crédito dirigido a las Instituciones de Educación Superior (IES) - Línea de oferta. </t>
    </r>
  </si>
  <si>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Se corrige el dato de $392.317 a $392.917 por error de digitación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</si>
</sst>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2060"/>
      <name val="Georgia"/>
      <family val="1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0" fontId="5" fillId="2" borderId="6" xfId="0" applyNumberFormat="1" applyFont="1" applyFill="1" applyBorder="1" applyAlignment="1">
      <alignment horizontal="center" vertical="center" wrapText="1"/>
    </xf>
    <xf numFmtId="9" fontId="5" fillId="2" borderId="6" xfId="0" applyNumberFormat="1" applyFont="1" applyFill="1" applyBorder="1" applyAlignment="1">
      <alignment horizontal="center" vertical="center" wrapText="1"/>
    </xf>
    <xf numFmtId="0" fontId="0" fillId="0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7" xfId="0" quotePrefix="1" applyFont="1" applyFill="1" applyBorder="1" applyAlignment="1">
      <alignment horizontal="center" vertical="center" wrapText="1"/>
    </xf>
    <xf numFmtId="41" fontId="5" fillId="2" borderId="6" xfId="1" applyFont="1" applyFill="1" applyBorder="1" applyAlignment="1">
      <alignment horizontal="center" vertical="center" wrapText="1"/>
    </xf>
    <xf numFmtId="9" fontId="5" fillId="2" borderId="6" xfId="1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center" vertical="center" wrapText="1"/>
    </xf>
    <xf numFmtId="9" fontId="5" fillId="2" borderId="6" xfId="2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0" fontId="5" fillId="2" borderId="6" xfId="2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0" fontId="7" fillId="2" borderId="7" xfId="2" quotePrefix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9" fontId="5" fillId="2" borderId="9" xfId="0" applyNumberFormat="1" applyFont="1" applyFill="1" applyBorder="1" applyAlignment="1">
      <alignment horizontal="center" vertical="center" wrapText="1"/>
    </xf>
    <xf numFmtId="0" fontId="0" fillId="0" borderId="10" xfId="0" quotePrefix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0" xfId="0" applyFill="1" applyBorder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31751</xdr:rowOff>
    </xdr:from>
    <xdr:to>
      <xdr:col>2</xdr:col>
      <xdr:colOff>893119</xdr:colOff>
      <xdr:row>2</xdr:row>
      <xdr:rowOff>63500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31751"/>
          <a:ext cx="2413943" cy="51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C18" zoomScale="90" zoomScaleNormal="90" workbookViewId="0">
      <selection activeCell="H22" sqref="H22"/>
    </sheetView>
  </sheetViews>
  <sheetFormatPr baseColWidth="10" defaultColWidth="0" defaultRowHeight="0" customHeight="1" zeroHeight="1" x14ac:dyDescent="0.25"/>
  <cols>
    <col min="1" max="1" width="23.28515625" style="3" customWidth="1"/>
    <col min="2" max="2" width="23.28515625" style="3" hidden="1" customWidth="1"/>
    <col min="3" max="3" width="38.28515625" style="3" bestFit="1" customWidth="1"/>
    <col min="4" max="4" width="38.7109375" style="3" bestFit="1" customWidth="1"/>
    <col min="5" max="5" width="35.42578125" style="3" customWidth="1"/>
    <col min="6" max="6" width="17.85546875" style="3" bestFit="1" customWidth="1"/>
    <col min="7" max="7" width="18.28515625" style="3" bestFit="1" customWidth="1"/>
    <col min="8" max="8" width="15.28515625" style="3" bestFit="1" customWidth="1"/>
    <col min="9" max="9" width="37.140625" style="22" customWidth="1"/>
    <col min="10" max="10" width="4.7109375" style="3" customWidth="1"/>
    <col min="11" max="12" width="25.7109375" style="4" hidden="1" customWidth="1"/>
    <col min="13" max="13" width="0" style="4" hidden="1" customWidth="1"/>
    <col min="14" max="15" width="0" style="4" hidden="1"/>
    <col min="16" max="16384" width="25.7109375" style="4" hidden="1"/>
  </cols>
  <sheetData>
    <row r="1" spans="1:10" ht="1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ht="23.25" customHeight="1" x14ac:dyDescent="0.25">
      <c r="A2" s="1"/>
      <c r="B2" s="1"/>
      <c r="C2" s="1"/>
      <c r="D2" s="1"/>
      <c r="E2" s="1"/>
      <c r="F2" s="1"/>
      <c r="G2" s="1"/>
      <c r="H2" s="1"/>
      <c r="I2" s="2"/>
    </row>
    <row r="3" spans="1:10" ht="15.75" thickBot="1" x14ac:dyDescent="0.3">
      <c r="A3" s="5"/>
      <c r="B3" s="5"/>
      <c r="C3" s="5"/>
      <c r="D3" s="5"/>
      <c r="E3" s="5"/>
      <c r="F3" s="5"/>
      <c r="G3" s="5"/>
      <c r="H3" s="5"/>
      <c r="I3" s="2"/>
    </row>
    <row r="4" spans="1:10" ht="15" x14ac:dyDescent="0.25">
      <c r="A4" s="6" t="s">
        <v>1</v>
      </c>
      <c r="B4" s="7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</row>
    <row r="5" spans="1:10" ht="57" x14ac:dyDescent="0.25">
      <c r="A5" s="9" t="s">
        <v>9</v>
      </c>
      <c r="B5" s="10"/>
      <c r="C5" s="11" t="s">
        <v>10</v>
      </c>
      <c r="D5" s="11" t="s">
        <v>11</v>
      </c>
      <c r="E5" s="11" t="s">
        <v>12</v>
      </c>
      <c r="F5" s="12">
        <v>5.3999999999999999E-2</v>
      </c>
      <c r="G5" s="12">
        <f>209571/4336577</f>
        <v>4.8326364319139267E-2</v>
      </c>
      <c r="H5" s="13">
        <v>0.89</v>
      </c>
      <c r="I5" s="14" t="s">
        <v>13</v>
      </c>
    </row>
    <row r="6" spans="1:10" ht="57" x14ac:dyDescent="0.25">
      <c r="A6" s="9"/>
      <c r="B6" s="10"/>
      <c r="C6" s="15" t="s">
        <v>14</v>
      </c>
      <c r="D6" s="11" t="s">
        <v>15</v>
      </c>
      <c r="E6" s="11" t="s">
        <v>16</v>
      </c>
      <c r="F6" s="13">
        <v>0.45</v>
      </c>
      <c r="G6" s="13">
        <f>26052/55357</f>
        <v>0.47061798869158372</v>
      </c>
      <c r="H6" s="13">
        <f>+G6/F6</f>
        <v>1.0458177526479637</v>
      </c>
      <c r="I6" s="16" t="s">
        <v>17</v>
      </c>
    </row>
    <row r="7" spans="1:10" ht="42.75" x14ac:dyDescent="0.25">
      <c r="A7" s="9"/>
      <c r="B7" s="10"/>
      <c r="C7" s="15"/>
      <c r="D7" s="11" t="s">
        <v>18</v>
      </c>
      <c r="E7" s="11" t="s">
        <v>19</v>
      </c>
      <c r="F7" s="17">
        <v>39900</v>
      </c>
      <c r="G7" s="17">
        <v>26052</v>
      </c>
      <c r="H7" s="18">
        <f>G7/F7</f>
        <v>0.6529323308270677</v>
      </c>
      <c r="I7" s="19"/>
    </row>
    <row r="8" spans="1:10" ht="60" x14ac:dyDescent="0.25">
      <c r="A8" s="9"/>
      <c r="B8" s="10"/>
      <c r="C8" s="11" t="s">
        <v>20</v>
      </c>
      <c r="D8" s="11" t="s">
        <v>21</v>
      </c>
      <c r="E8" s="11" t="s">
        <v>22</v>
      </c>
      <c r="F8" s="13">
        <v>1</v>
      </c>
      <c r="G8" s="13">
        <f>3/3</f>
        <v>1</v>
      </c>
      <c r="H8" s="13">
        <v>1</v>
      </c>
      <c r="I8" s="16" t="s">
        <v>23</v>
      </c>
    </row>
    <row r="9" spans="1:10" ht="30" x14ac:dyDescent="0.25">
      <c r="A9" s="9"/>
      <c r="B9" s="10"/>
      <c r="C9" s="11" t="s">
        <v>24</v>
      </c>
      <c r="D9" s="11" t="s">
        <v>25</v>
      </c>
      <c r="E9" s="11" t="s">
        <v>26</v>
      </c>
      <c r="F9" s="13">
        <v>0.74</v>
      </c>
      <c r="G9" s="12">
        <v>0.70799999999999996</v>
      </c>
      <c r="H9" s="13">
        <f>G9/F9</f>
        <v>0.95675675675675675</v>
      </c>
      <c r="I9" s="20" t="s">
        <v>27</v>
      </c>
    </row>
    <row r="10" spans="1:10" ht="60" customHeight="1" x14ac:dyDescent="0.25">
      <c r="A10" s="9"/>
      <c r="B10" s="10"/>
      <c r="C10" s="11" t="s">
        <v>28</v>
      </c>
      <c r="D10" s="11" t="s">
        <v>29</v>
      </c>
      <c r="E10" s="11" t="s">
        <v>30</v>
      </c>
      <c r="F10" s="11">
        <v>1</v>
      </c>
      <c r="G10" s="11">
        <v>3</v>
      </c>
      <c r="H10" s="13">
        <f>+G10/F10</f>
        <v>3</v>
      </c>
      <c r="I10" s="20" t="s">
        <v>31</v>
      </c>
    </row>
    <row r="11" spans="1:10" s="22" customFormat="1" ht="28.5" x14ac:dyDescent="0.25">
      <c r="A11" s="9"/>
      <c r="B11" s="10"/>
      <c r="C11" s="11" t="s">
        <v>32</v>
      </c>
      <c r="D11" s="11" t="s">
        <v>33</v>
      </c>
      <c r="E11" s="11" t="s">
        <v>34</v>
      </c>
      <c r="F11" s="11">
        <v>800</v>
      </c>
      <c r="G11" s="11">
        <v>716</v>
      </c>
      <c r="H11" s="21">
        <f>+G11/F11</f>
        <v>0.89500000000000002</v>
      </c>
      <c r="I11" s="19"/>
      <c r="J11" s="2"/>
    </row>
    <row r="12" spans="1:10" ht="77.25" customHeight="1" x14ac:dyDescent="0.25">
      <c r="A12" s="23" t="s">
        <v>35</v>
      </c>
      <c r="B12" s="24"/>
      <c r="C12" s="11" t="s">
        <v>36</v>
      </c>
      <c r="D12" s="11" t="s">
        <v>37</v>
      </c>
      <c r="E12" s="11" t="s">
        <v>38</v>
      </c>
      <c r="F12" s="11">
        <v>1</v>
      </c>
      <c r="G12" s="11">
        <v>1</v>
      </c>
      <c r="H12" s="13">
        <v>1</v>
      </c>
      <c r="I12" s="25" t="s">
        <v>39</v>
      </c>
    </row>
    <row r="13" spans="1:10" ht="30.75" x14ac:dyDescent="0.25">
      <c r="A13" s="23"/>
      <c r="B13" s="24"/>
      <c r="C13" s="15" t="s">
        <v>40</v>
      </c>
      <c r="D13" s="11" t="s">
        <v>41</v>
      </c>
      <c r="E13" s="11" t="s">
        <v>42</v>
      </c>
      <c r="F13" s="11" t="s">
        <v>43</v>
      </c>
      <c r="G13" s="11" t="s">
        <v>44</v>
      </c>
      <c r="H13" s="21">
        <f>392317/272156</f>
        <v>1.4415151604226988</v>
      </c>
      <c r="I13" s="19"/>
    </row>
    <row r="14" spans="1:10" ht="45" x14ac:dyDescent="0.25">
      <c r="A14" s="23"/>
      <c r="B14" s="24"/>
      <c r="C14" s="15"/>
      <c r="D14" s="11" t="s">
        <v>45</v>
      </c>
      <c r="E14" s="11" t="s">
        <v>46</v>
      </c>
      <c r="F14" s="11" t="s">
        <v>47</v>
      </c>
      <c r="G14" s="26">
        <f>460670/4225621</f>
        <v>0.1090182957723847</v>
      </c>
      <c r="H14" s="27">
        <f>9%/G14</f>
        <v>0.8255495039833286</v>
      </c>
      <c r="I14" s="28" t="s">
        <v>48</v>
      </c>
    </row>
    <row r="15" spans="1:10" ht="38.25" customHeight="1" x14ac:dyDescent="0.25">
      <c r="A15" s="23"/>
      <c r="B15" s="24"/>
      <c r="C15" s="11" t="s">
        <v>49</v>
      </c>
      <c r="D15" s="29" t="s">
        <v>50</v>
      </c>
      <c r="E15" s="11" t="s">
        <v>22</v>
      </c>
      <c r="F15" s="13">
        <v>1</v>
      </c>
      <c r="G15" s="13">
        <v>1</v>
      </c>
      <c r="H15" s="13">
        <v>1</v>
      </c>
      <c r="I15" s="28" t="s">
        <v>51</v>
      </c>
    </row>
    <row r="16" spans="1:10" ht="43.5" customHeight="1" x14ac:dyDescent="0.25">
      <c r="A16" s="30" t="s">
        <v>52</v>
      </c>
      <c r="B16" s="31"/>
      <c r="C16" s="11" t="s">
        <v>53</v>
      </c>
      <c r="D16" s="11" t="s">
        <v>54</v>
      </c>
      <c r="E16" s="11" t="s">
        <v>55</v>
      </c>
      <c r="F16" s="13" t="s">
        <v>56</v>
      </c>
      <c r="G16" s="13" t="s">
        <v>56</v>
      </c>
      <c r="H16" s="13">
        <v>1</v>
      </c>
      <c r="I16" s="28" t="s">
        <v>57</v>
      </c>
    </row>
    <row r="17" spans="1:9" ht="90" x14ac:dyDescent="0.25">
      <c r="A17" s="30"/>
      <c r="B17" s="31"/>
      <c r="C17" s="11" t="s">
        <v>58</v>
      </c>
      <c r="D17" s="11" t="s">
        <v>59</v>
      </c>
      <c r="E17" s="11" t="s">
        <v>60</v>
      </c>
      <c r="F17" s="13">
        <v>1</v>
      </c>
      <c r="G17" s="13">
        <v>0.8</v>
      </c>
      <c r="H17" s="13">
        <v>0.8</v>
      </c>
      <c r="I17" s="32" t="s">
        <v>61</v>
      </c>
    </row>
    <row r="18" spans="1:9" ht="42.75" customHeight="1" x14ac:dyDescent="0.25">
      <c r="A18" s="30"/>
      <c r="B18" s="31"/>
      <c r="C18" s="11" t="s">
        <v>62</v>
      </c>
      <c r="D18" s="11" t="s">
        <v>63</v>
      </c>
      <c r="E18" s="11" t="s">
        <v>64</v>
      </c>
      <c r="F18" s="11" t="s">
        <v>65</v>
      </c>
      <c r="G18" s="33">
        <f>626/1924</f>
        <v>0.32536382536382535</v>
      </c>
      <c r="H18" s="21">
        <f>7.5%/G18</f>
        <v>0.2305111821086262</v>
      </c>
      <c r="I18" s="20" t="s">
        <v>66</v>
      </c>
    </row>
    <row r="19" spans="1:9" ht="42.75" customHeight="1" x14ac:dyDescent="0.25">
      <c r="A19" s="30"/>
      <c r="B19" s="31"/>
      <c r="C19" s="34" t="s">
        <v>67</v>
      </c>
      <c r="D19" s="35" t="s">
        <v>68</v>
      </c>
      <c r="E19" s="35"/>
      <c r="F19" s="35"/>
      <c r="G19" s="35"/>
      <c r="H19" s="35"/>
      <c r="I19" s="36"/>
    </row>
    <row r="20" spans="1:9" ht="45" x14ac:dyDescent="0.25">
      <c r="A20" s="37" t="s">
        <v>69</v>
      </c>
      <c r="B20" s="38"/>
      <c r="C20" s="11" t="s">
        <v>70</v>
      </c>
      <c r="D20" s="11" t="s">
        <v>71</v>
      </c>
      <c r="E20" s="11" t="s">
        <v>72</v>
      </c>
      <c r="F20" s="11">
        <v>1</v>
      </c>
      <c r="G20" s="11">
        <v>1</v>
      </c>
      <c r="H20" s="13">
        <v>1</v>
      </c>
      <c r="I20" s="20" t="s">
        <v>73</v>
      </c>
    </row>
    <row r="21" spans="1:9" ht="56.25" customHeight="1" x14ac:dyDescent="0.25">
      <c r="A21" s="37"/>
      <c r="B21" s="38"/>
      <c r="C21" s="11" t="s">
        <v>74</v>
      </c>
      <c r="D21" s="11" t="s">
        <v>75</v>
      </c>
      <c r="E21" s="11" t="s">
        <v>76</v>
      </c>
      <c r="F21" s="11" t="s">
        <v>77</v>
      </c>
      <c r="G21" s="12">
        <v>0.98970000000000002</v>
      </c>
      <c r="H21" s="13">
        <f>98.97%/96%</f>
        <v>1.0309375000000001</v>
      </c>
      <c r="I21" s="19"/>
    </row>
    <row r="22" spans="1:9" ht="76.5" customHeight="1" thickBot="1" x14ac:dyDescent="0.3">
      <c r="A22" s="39"/>
      <c r="B22" s="40"/>
      <c r="C22" s="41" t="s">
        <v>78</v>
      </c>
      <c r="D22" s="41" t="s">
        <v>79</v>
      </c>
      <c r="E22" s="41" t="s">
        <v>80</v>
      </c>
      <c r="F22" s="42">
        <v>1</v>
      </c>
      <c r="G22" s="42">
        <f>205/210</f>
        <v>0.97619047619047616</v>
      </c>
      <c r="H22" s="42">
        <f>G22/F22</f>
        <v>0.97619047619047616</v>
      </c>
      <c r="I22" s="43" t="s">
        <v>81</v>
      </c>
    </row>
    <row r="23" spans="1:9" ht="15" x14ac:dyDescent="0.25">
      <c r="A23" s="44"/>
      <c r="B23" s="44"/>
      <c r="C23" s="44"/>
      <c r="D23" s="44"/>
      <c r="E23" s="44"/>
      <c r="F23" s="44"/>
      <c r="G23" s="44"/>
      <c r="H23" s="44"/>
      <c r="I23" s="2"/>
    </row>
    <row r="24" spans="1:9" ht="15" x14ac:dyDescent="0.25">
      <c r="A24" s="45" t="s">
        <v>82</v>
      </c>
      <c r="B24" s="45"/>
      <c r="C24" s="45"/>
      <c r="D24" s="45"/>
      <c r="E24" s="45"/>
      <c r="F24" s="45"/>
      <c r="G24" s="46"/>
      <c r="H24" s="46"/>
      <c r="I24" s="2"/>
    </row>
    <row r="25" spans="1:9" ht="15" customHeight="1" x14ac:dyDescent="0.25">
      <c r="A25" s="45" t="s">
        <v>83</v>
      </c>
      <c r="B25" s="45"/>
      <c r="C25" s="45"/>
      <c r="D25" s="45"/>
      <c r="E25" s="45"/>
      <c r="F25" s="45"/>
      <c r="G25" s="46"/>
      <c r="H25" s="46"/>
      <c r="I25" s="2"/>
    </row>
    <row r="26" spans="1:9" ht="18" customHeight="1" x14ac:dyDescent="0.25">
      <c r="A26" s="45" t="s">
        <v>84</v>
      </c>
      <c r="B26" s="45"/>
      <c r="C26" s="45"/>
      <c r="D26" s="45"/>
      <c r="E26" s="45"/>
      <c r="F26" s="45"/>
      <c r="G26" s="45"/>
      <c r="H26" s="45"/>
      <c r="I26" s="2"/>
    </row>
    <row r="27" spans="1:9" ht="15" x14ac:dyDescent="0.25">
      <c r="A27" s="47"/>
      <c r="B27" s="47"/>
      <c r="C27" s="47"/>
      <c r="D27" s="47"/>
      <c r="E27" s="47"/>
      <c r="F27" s="47"/>
      <c r="G27" s="47"/>
      <c r="H27" s="47"/>
    </row>
  </sheetData>
  <mergeCells count="11">
    <mergeCell ref="A20:A22"/>
    <mergeCell ref="A24:F24"/>
    <mergeCell ref="A25:F25"/>
    <mergeCell ref="A26:H26"/>
    <mergeCell ref="A1:H3"/>
    <mergeCell ref="A5:A11"/>
    <mergeCell ref="C6:C7"/>
    <mergeCell ref="A12:A15"/>
    <mergeCell ref="C13:C14"/>
    <mergeCell ref="A16:A19"/>
    <mergeCell ref="D19:I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Corporativos 2016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