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rgonzalez\Desktop\Publicaciones\"/>
    </mc:Choice>
  </mc:AlternateContent>
  <bookViews>
    <workbookView xWindow="0" yWindow="0" windowWidth="15345" windowHeight="3855" xr2:uid="{00000000-000D-0000-FFFF-FFFF00000000}"/>
  </bookViews>
  <sheets>
    <sheet name="Ind 2017 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7" i="1" l="1"/>
  <c r="F9" i="1" l="1"/>
  <c r="G9" i="1" s="1"/>
  <c r="F23" i="1"/>
  <c r="F19" i="1"/>
  <c r="F14" i="1"/>
  <c r="G14" i="1" s="1"/>
  <c r="F13" i="1"/>
  <c r="F6" i="1"/>
  <c r="F5" i="1"/>
  <c r="G18" i="1" l="1"/>
  <c r="G23" i="1"/>
  <c r="G19" i="1" l="1"/>
  <c r="G13" i="1"/>
  <c r="G15" i="1"/>
  <c r="G6" i="1"/>
  <c r="G5" i="1"/>
  <c r="G11" i="1" l="1"/>
  <c r="G10" i="1" l="1"/>
  <c r="G8" i="1" l="1"/>
</calcChain>
</file>

<file path=xl/sharedStrings.xml><?xml version="1.0" encoding="utf-8"?>
<sst xmlns="http://schemas.openxmlformats.org/spreadsheetml/2006/main" count="95" uniqueCount="88">
  <si>
    <t>INDICADORES CORPORATIVOS 2017</t>
  </si>
  <si>
    <t>Perspectiva</t>
  </si>
  <si>
    <t>Objetivo Corporativo PE 2016-2020</t>
  </si>
  <si>
    <t>Indicador PE 2016-2020</t>
  </si>
  <si>
    <t>Fórmula</t>
  </si>
  <si>
    <t>Clientes, comunidad e impacto social</t>
  </si>
  <si>
    <t>Contribuir a la cobertura en la oferta y demanda y en la calidad de la educación del país</t>
  </si>
  <si>
    <t>Cobertura bruta del ICETEX en educación superior</t>
  </si>
  <si>
    <t>Beneficiarios activos de créditos de pregrado en periodo de estudio  / Población proyectada de 17 a 21 años</t>
  </si>
  <si>
    <t>Liderar y contribuir en la articulación de la política pública</t>
  </si>
  <si>
    <t>Número de créditos en IES acreditadas/programas acreditados</t>
  </si>
  <si>
    <t>Créditos nuevos desembolsados en IES o programas acreditados en el país/Total de créditos girados en el país</t>
  </si>
  <si>
    <t>Captar, fidelizar, crecer y retener los clientes mediante segmentación adecuada</t>
  </si>
  <si>
    <t>Nuevos convenios en el programa de fidelización y retención</t>
  </si>
  <si>
    <t>Número de nuevos convenios firmados</t>
  </si>
  <si>
    <t xml:space="preserve">Encuentros regionales </t>
  </si>
  <si>
    <t>Número de encuentros regionales</t>
  </si>
  <si>
    <t>Crear una experiencia de servicio centrada en el cliente</t>
  </si>
  <si>
    <t>Satisfacción del cliente</t>
  </si>
  <si>
    <t>Encuesta de satisfacción (0-100)</t>
  </si>
  <si>
    <t>Contribuir a la alta regionalización de la educación superior en Colombia</t>
  </si>
  <si>
    <t>Nuevas alianzas</t>
  </si>
  <si>
    <t>Número de nuevas alianzas firmadas</t>
  </si>
  <si>
    <t>Contribuir a la internacionalización de la educación superior en Colombia</t>
  </si>
  <si>
    <t>Número de becas otorgadas para colombianos en el exterior</t>
  </si>
  <si>
    <t>Número de becas otorgadas</t>
  </si>
  <si>
    <t>Gestión Financiera</t>
  </si>
  <si>
    <t>Diversificar las fuentes de fondos para responder a los retos de crecimiento</t>
  </si>
  <si>
    <t>Asegurar la sostenibilidad de los servicios manteniendo niveles competitivos de cartera y rentabilidad</t>
  </si>
  <si>
    <t>Cobertura de provisiones</t>
  </si>
  <si>
    <t>Provisiones de cartera/cartera vencida mayor a 30 días</t>
  </si>
  <si>
    <t>Índice de cartera vencida</t>
  </si>
  <si>
    <t>&lt; 12%</t>
  </si>
  <si>
    <t>Mejorar el Gobierno Corporativo</t>
  </si>
  <si>
    <t>Cumplimiento Plan de gobierno corporativo</t>
  </si>
  <si>
    <t>Acciones del Plan cumplidas/Acciones del Plan programadas</t>
  </si>
  <si>
    <t>Procesos internos y organización</t>
  </si>
  <si>
    <t>Optimizar los procesos clave y fortalecer el sistema de administración de riesgo</t>
  </si>
  <si>
    <t>Calificación de Riesgo de la entidad</t>
  </si>
  <si>
    <t>Resultado diagnóstico Firma calificadora</t>
  </si>
  <si>
    <t>AAA 
F1+</t>
  </si>
  <si>
    <t>Medición del Riesgo Operativo de la Entidad</t>
  </si>
  <si>
    <t>Calificación riesgo del Aplicativo VIGIA</t>
  </si>
  <si>
    <t>Perfil de riesgo mínimo TOLERABLE</t>
  </si>
  <si>
    <t>Consolidar y optimizar la gestión de alianzas y convenios regionales, nacionales e internacionales</t>
  </si>
  <si>
    <t>Nuevo modelo de operación Pasaporte a la Ciencia</t>
  </si>
  <si>
    <t>(Actividades ejecutadas/Actividades programadas)* 100%</t>
  </si>
  <si>
    <t>Garantizar con calidad, un eficiente y efectivo servicio al cliente</t>
  </si>
  <si>
    <t>Atención PQRS</t>
  </si>
  <si>
    <t>Número de peticiones, quejas, reclamos y solicitudes atendidas oportunamente/Total de peticiones, quejas, reclamos y solicitudes en trámite</t>
  </si>
  <si>
    <t>Armonizar los procesos de la entidad, acordes con la nueva estructura, enfocados en la excelencia</t>
  </si>
  <si>
    <t>N.A.</t>
  </si>
  <si>
    <t>Aprendizaje, innovación y crecimiento</t>
  </si>
  <si>
    <t>Innovar en el portafolio de productos orientados a activos, pasivos y patrimonio</t>
  </si>
  <si>
    <t>Diseño Modelo Financiación contingente al ingreso</t>
  </si>
  <si>
    <t>(Número de actividades ejecutadas/ Número de actividades programadas ) * 100%</t>
  </si>
  <si>
    <t>Convertir las tecnologías de información en una ventaja competitiva del negocio</t>
  </si>
  <si>
    <t>Sistema CORE Bancario  - Fase I</t>
  </si>
  <si>
    <t>Asegurar el talento humano de la organización</t>
  </si>
  <si>
    <t>Cumplimiento Plan Institucional de Capacitación</t>
  </si>
  <si>
    <t>Cantidad de funcionarios capacitados/Cantidad de funcionarios a capacitar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</si>
  <si>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El producto de fondeo es </t>
    </r>
    <r>
      <rPr>
        <sz val="11"/>
        <rFont val="Calibri"/>
        <family val="2"/>
        <scheme val="minor"/>
      </rPr>
      <t>Fondo inteligente.</t>
    </r>
  </si>
  <si>
    <t>[Valor de la cartera activa con mora superior a 30 días / Valor Total de cartera activa] *100%</t>
  </si>
  <si>
    <t>Corte a 31 de Diciembre</t>
  </si>
  <si>
    <t>=212675/4317994</t>
  </si>
  <si>
    <t>=25501/50706</t>
  </si>
  <si>
    <t>=3/3</t>
  </si>
  <si>
    <t>=7/7</t>
  </si>
  <si>
    <t>=919/800</t>
  </si>
  <si>
    <t>=100%/100%</t>
  </si>
  <si>
    <t>AAA F1+
(Ver informe)</t>
  </si>
  <si>
    <t>Riesgo Residual Tolerable</t>
  </si>
  <si>
    <t>=172303/172856</t>
  </si>
  <si>
    <t>=100%</t>
  </si>
  <si>
    <t>=193/206</t>
  </si>
  <si>
    <t>=32/20</t>
  </si>
  <si>
    <t>Innovación de productos servicios para la generación de nuevos fondos</t>
  </si>
  <si>
    <r>
      <t>(Nuevos productos/ servicios de fondeo diseñados)</t>
    </r>
    <r>
      <rPr>
        <vertAlign val="superscript"/>
        <sz val="11"/>
        <rFont val="Arial"/>
        <family val="2"/>
      </rPr>
      <t>1</t>
    </r>
  </si>
  <si>
    <t>Meta 2017</t>
  </si>
  <si>
    <t>Resultado</t>
  </si>
  <si>
    <t>Cumplimiento</t>
  </si>
  <si>
    <t>=1/1</t>
  </si>
  <si>
    <t>Observaciones</t>
  </si>
  <si>
    <t>=75,3%/74%</t>
  </si>
  <si>
    <t xml:space="preserve">=816103113182,9/387933564772,6 </t>
  </si>
  <si>
    <t xml:space="preserve">=387933564772,6/4750896242695,6 </t>
  </si>
  <si>
    <t>Este objetivo no se medirá en la vigencia 2017 dada la Directiva Presidencial 01 del 10 de febrero de 2016 - Plan  de austeridad 2016, numeral 4 - Modificaciones de estructuras administrativas y plantas de personal</t>
  </si>
  <si>
    <t>=78,2%/100%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</si>
</sst>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0.0%"/>
    <numFmt numFmtId="165" formatCode="_-* #,##0.0_-;\-* #,##0.0_-;_-* &quot;-&quot;_-;_-@_-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 Light"/>
      <family val="2"/>
      <scheme val="major"/>
    </font>
    <font>
      <vertAlign val="superscript"/>
      <sz val="11"/>
      <name val="Arial"/>
      <family val="2"/>
    </font>
    <font>
      <i/>
      <sz val="11"/>
      <name val="Arial"/>
      <family val="2"/>
    </font>
    <font>
      <b/>
      <sz val="28"/>
      <color rgb="FF002060"/>
      <name val="Calibri"/>
      <family val="2"/>
      <scheme val="minor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</fills>
  <borders count="13">
    <border>
      <left/>
      <right/>
      <top/>
      <bottom/>
      <diagonal/>
    </border>
    <border>
      <left style="medium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3" fillId="0" borderId="0" xfId="0" applyFont="1" applyFill="1"/>
    <xf numFmtId="0" fontId="3" fillId="2" borderId="0" xfId="0" applyFont="1" applyFill="1" applyBorder="1" applyAlignment="1"/>
    <xf numFmtId="0" fontId="8" fillId="2" borderId="0" xfId="0" applyFont="1" applyFill="1" applyBorder="1" applyAlignment="1">
      <alignment wrapText="1"/>
    </xf>
    <xf numFmtId="0" fontId="3" fillId="2" borderId="0" xfId="0" applyFont="1" applyFill="1" applyBorder="1"/>
    <xf numFmtId="0" fontId="4" fillId="3" borderId="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9" fontId="3" fillId="0" borderId="0" xfId="1" applyFont="1" applyFill="1"/>
    <xf numFmtId="0" fontId="6" fillId="2" borderId="4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166" fontId="2" fillId="2" borderId="4" xfId="0" applyNumberFormat="1" applyFont="1" applyFill="1" applyBorder="1" applyAlignment="1">
      <alignment horizontal="right" vertical="center" wrapText="1"/>
    </xf>
    <xf numFmtId="165" fontId="2" fillId="2" borderId="4" xfId="2" applyNumberFormat="1" applyFont="1" applyFill="1" applyBorder="1" applyAlignment="1">
      <alignment horizontal="right" vertical="center" wrapText="1"/>
    </xf>
    <xf numFmtId="164" fontId="2" fillId="2" borderId="4" xfId="1" applyNumberFormat="1" applyFont="1" applyFill="1" applyBorder="1" applyAlignment="1">
      <alignment horizontal="right" vertical="center" wrapText="1"/>
    </xf>
    <xf numFmtId="9" fontId="2" fillId="2" borderId="4" xfId="1" applyFont="1" applyFill="1" applyBorder="1" applyAlignment="1">
      <alignment horizontal="right" vertical="center" wrapText="1"/>
    </xf>
    <xf numFmtId="9" fontId="2" fillId="2" borderId="4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wrapText="1"/>
    </xf>
    <xf numFmtId="164" fontId="2" fillId="2" borderId="8" xfId="0" quotePrefix="1" applyNumberFormat="1" applyFont="1" applyFill="1" applyBorder="1" applyAlignment="1">
      <alignment horizontal="right" vertical="center" wrapText="1"/>
    </xf>
    <xf numFmtId="10" fontId="2" fillId="2" borderId="8" xfId="0" quotePrefix="1" applyNumberFormat="1" applyFont="1" applyFill="1" applyBorder="1" applyAlignment="1">
      <alignment horizontal="right" vertical="center" wrapText="1"/>
    </xf>
    <xf numFmtId="164" fontId="14" fillId="2" borderId="8" xfId="0" quotePrefix="1" applyNumberFormat="1" applyFont="1" applyFill="1" applyBorder="1" applyAlignment="1">
      <alignment horizontal="right" vertical="center" wrapText="1"/>
    </xf>
    <xf numFmtId="9" fontId="14" fillId="2" borderId="8" xfId="1" applyFont="1" applyFill="1" applyBorder="1" applyAlignment="1">
      <alignment horizontal="right" vertical="center" wrapText="1"/>
    </xf>
    <xf numFmtId="9" fontId="14" fillId="2" borderId="8" xfId="0" quotePrefix="1" applyNumberFormat="1" applyFont="1" applyFill="1" applyBorder="1" applyAlignment="1">
      <alignment horizontal="right" vertical="center" wrapText="1"/>
    </xf>
    <xf numFmtId="9" fontId="14" fillId="2" borderId="8" xfId="0" applyNumberFormat="1" applyFont="1" applyFill="1" applyBorder="1" applyAlignment="1">
      <alignment horizontal="right" vertical="center" wrapText="1"/>
    </xf>
    <xf numFmtId="9" fontId="14" fillId="2" borderId="8" xfId="1" quotePrefix="1" applyFont="1" applyFill="1" applyBorder="1" applyAlignment="1">
      <alignment horizontal="right" vertical="center" wrapText="1"/>
    </xf>
    <xf numFmtId="9" fontId="14" fillId="2" borderId="9" xfId="1" applyFont="1" applyFill="1" applyBorder="1" applyAlignment="1">
      <alignment horizontal="right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2.pn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83345</xdr:rowOff>
    </xdr:from>
    <xdr:to>
      <xdr:col>1</xdr:col>
      <xdr:colOff>452436</xdr:colOff>
      <xdr:row>2</xdr:row>
      <xdr:rowOff>87314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83" t="5702"/>
        <a:stretch/>
      </xdr:blipFill>
      <xdr:spPr>
        <a:xfrm>
          <a:off x="119062" y="83345"/>
          <a:ext cx="1881187" cy="49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/>
  <dimension ref="A1:XFD28"/>
  <sheetViews>
    <sheetView tabSelected="1" zoomScale="80" zoomScaleNormal="80" workbookViewId="0">
      <selection activeCell="G4" sqref="G4"/>
    </sheetView>
  </sheetViews>
  <sheetFormatPr baseColWidth="10" defaultColWidth="0" defaultRowHeight="0" customHeight="1" zeroHeight="1" x14ac:dyDescent="0.25"/>
  <cols>
    <col min="1" max="1" width="23.28515625" style="1" customWidth="1"/>
    <col min="2" max="2" width="32.28515625" style="1" customWidth="1"/>
    <col min="3" max="3" width="38.7109375" style="1" bestFit="1" customWidth="1"/>
    <col min="4" max="4" width="35.42578125" style="1" customWidth="1"/>
    <col min="5" max="6" width="15.140625" style="1" customWidth="1"/>
    <col min="7" max="7" width="20.7109375" style="24" customWidth="1"/>
    <col min="8" max="8" width="25.85546875" style="1" customWidth="1"/>
    <col min="9" max="9" width="1.28515625" style="2" customWidth="1"/>
    <col min="10" max="16383" width="11.42578125" style="2" hidden="1"/>
    <col min="16384" max="16384" width="11.140625" style="2" hidden="1"/>
  </cols>
  <sheetData>
    <row r="1" spans="1:8 16384:16384" s="1" customFormat="1" ht="1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</row>
    <row r="2" spans="1:8 16384:16384" s="1" customFormat="1" ht="23.25" customHeight="1" x14ac:dyDescent="0.25">
      <c r="A2" s="25"/>
      <c r="B2" s="26"/>
      <c r="C2" s="26"/>
      <c r="D2" s="26"/>
      <c r="E2" s="26"/>
      <c r="F2" s="26"/>
      <c r="G2" s="26"/>
      <c r="H2" s="26"/>
    </row>
    <row r="3" spans="1:8 16384:16384" s="1" customFormat="1" ht="12" customHeight="1" thickBot="1" x14ac:dyDescent="0.3">
      <c r="A3" s="27" t="s">
        <v>63</v>
      </c>
      <c r="B3" s="28"/>
      <c r="C3" s="28"/>
      <c r="D3" s="28"/>
      <c r="E3" s="28"/>
      <c r="F3" s="28"/>
      <c r="G3" s="28"/>
      <c r="H3" s="28"/>
    </row>
    <row r="4" spans="1:8 16384:16384" ht="30.75" customHeight="1" x14ac:dyDescent="0.25">
      <c r="A4" s="11" t="s">
        <v>1</v>
      </c>
      <c r="B4" s="12" t="s">
        <v>2</v>
      </c>
      <c r="C4" s="12" t="s">
        <v>3</v>
      </c>
      <c r="D4" s="12" t="s">
        <v>4</v>
      </c>
      <c r="E4" s="12" t="s">
        <v>78</v>
      </c>
      <c r="F4" s="12" t="s">
        <v>79</v>
      </c>
      <c r="G4" s="12" t="s">
        <v>80</v>
      </c>
      <c r="H4" s="6" t="s">
        <v>82</v>
      </c>
    </row>
    <row r="5" spans="1:8 16384:16384" ht="57" x14ac:dyDescent="0.25">
      <c r="A5" s="30" t="s">
        <v>5</v>
      </c>
      <c r="B5" s="14" t="s">
        <v>6</v>
      </c>
      <c r="C5" s="8" t="s">
        <v>7</v>
      </c>
      <c r="D5" s="14" t="s">
        <v>8</v>
      </c>
      <c r="E5" s="15">
        <v>5.3999999999999999E-2</v>
      </c>
      <c r="F5" s="15">
        <f>212675/4317994</f>
        <v>4.9253194886329163E-2</v>
      </c>
      <c r="G5" s="15">
        <f t="shared" ref="G5:G11" si="0">F5/E5</f>
        <v>0.91209620159868821</v>
      </c>
      <c r="H5" s="38" t="s">
        <v>64</v>
      </c>
    </row>
    <row r="6" spans="1:8 16384:16384" ht="57" x14ac:dyDescent="0.25">
      <c r="A6" s="30"/>
      <c r="B6" s="14" t="s">
        <v>9</v>
      </c>
      <c r="C6" s="8" t="s">
        <v>10</v>
      </c>
      <c r="D6" s="14" t="s">
        <v>11</v>
      </c>
      <c r="E6" s="15">
        <v>0.5</v>
      </c>
      <c r="F6" s="15">
        <f>25501/50706</f>
        <v>0.50291878673135326</v>
      </c>
      <c r="G6" s="15">
        <f t="shared" si="0"/>
        <v>1.0058375734627065</v>
      </c>
      <c r="H6" s="38" t="s">
        <v>65</v>
      </c>
    </row>
    <row r="7" spans="1:8 16384:16384" ht="42.75" customHeight="1" x14ac:dyDescent="0.25">
      <c r="A7" s="30"/>
      <c r="B7" s="31" t="s">
        <v>12</v>
      </c>
      <c r="C7" s="8" t="s">
        <v>13</v>
      </c>
      <c r="D7" s="14" t="s">
        <v>14</v>
      </c>
      <c r="E7" s="16">
        <v>3</v>
      </c>
      <c r="F7" s="17">
        <v>3</v>
      </c>
      <c r="G7" s="18">
        <f t="shared" si="0"/>
        <v>1</v>
      </c>
      <c r="H7" s="38" t="s">
        <v>66</v>
      </c>
    </row>
    <row r="8" spans="1:8 16384:16384" ht="40.5" customHeight="1" x14ac:dyDescent="0.25">
      <c r="A8" s="30"/>
      <c r="B8" s="31"/>
      <c r="C8" s="8" t="s">
        <v>15</v>
      </c>
      <c r="D8" s="14" t="s">
        <v>16</v>
      </c>
      <c r="E8" s="16">
        <v>20</v>
      </c>
      <c r="F8" s="17">
        <v>32</v>
      </c>
      <c r="G8" s="18">
        <f t="shared" si="0"/>
        <v>1.6</v>
      </c>
      <c r="H8" s="38" t="s">
        <v>75</v>
      </c>
      <c r="XFD8" s="13"/>
    </row>
    <row r="9" spans="1:8 16384:16384" ht="28.5" x14ac:dyDescent="0.25">
      <c r="A9" s="30"/>
      <c r="B9" s="14" t="s">
        <v>17</v>
      </c>
      <c r="C9" s="8" t="s">
        <v>18</v>
      </c>
      <c r="D9" s="14" t="s">
        <v>19</v>
      </c>
      <c r="E9" s="15">
        <v>0.74</v>
      </c>
      <c r="F9" s="15">
        <f>75.25%</f>
        <v>0.75249999999999995</v>
      </c>
      <c r="G9" s="15">
        <f t="shared" si="0"/>
        <v>1.0168918918918919</v>
      </c>
      <c r="H9" s="39" t="s">
        <v>83</v>
      </c>
    </row>
    <row r="10" spans="1:8 16384:16384" ht="47.25" customHeight="1" x14ac:dyDescent="0.25">
      <c r="A10" s="30"/>
      <c r="B10" s="14" t="s">
        <v>20</v>
      </c>
      <c r="C10" s="8" t="s">
        <v>21</v>
      </c>
      <c r="D10" s="14" t="s">
        <v>22</v>
      </c>
      <c r="E10" s="16">
        <v>7</v>
      </c>
      <c r="F10" s="17">
        <v>7</v>
      </c>
      <c r="G10" s="18">
        <f t="shared" si="0"/>
        <v>1</v>
      </c>
      <c r="H10" s="38" t="s">
        <v>67</v>
      </c>
    </row>
    <row r="11" spans="1:8 16384:16384" ht="72.75" customHeight="1" x14ac:dyDescent="0.25">
      <c r="A11" s="30"/>
      <c r="B11" s="14" t="s">
        <v>23</v>
      </c>
      <c r="C11" s="8" t="s">
        <v>24</v>
      </c>
      <c r="D11" s="14" t="s">
        <v>25</v>
      </c>
      <c r="E11" s="16">
        <v>800</v>
      </c>
      <c r="F11" s="17">
        <v>919</v>
      </c>
      <c r="G11" s="18">
        <f t="shared" si="0"/>
        <v>1.1487499999999999</v>
      </c>
      <c r="H11" s="38" t="s">
        <v>68</v>
      </c>
    </row>
    <row r="12" spans="1:8 16384:16384" ht="45" x14ac:dyDescent="0.25">
      <c r="A12" s="32" t="s">
        <v>26</v>
      </c>
      <c r="B12" s="14" t="s">
        <v>27</v>
      </c>
      <c r="C12" s="8" t="s">
        <v>76</v>
      </c>
      <c r="D12" s="14" t="s">
        <v>77</v>
      </c>
      <c r="E12" s="17">
        <v>1</v>
      </c>
      <c r="F12" s="17">
        <v>1</v>
      </c>
      <c r="G12" s="15">
        <f>+F12/E12</f>
        <v>1</v>
      </c>
      <c r="H12" s="38" t="s">
        <v>81</v>
      </c>
    </row>
    <row r="13" spans="1:8 16384:16384" ht="60" customHeight="1" x14ac:dyDescent="0.25">
      <c r="A13" s="32"/>
      <c r="B13" s="31" t="s">
        <v>28</v>
      </c>
      <c r="C13" s="8" t="s">
        <v>29</v>
      </c>
      <c r="D13" s="14" t="s">
        <v>30</v>
      </c>
      <c r="E13" s="18">
        <v>1.4</v>
      </c>
      <c r="F13" s="18">
        <f>816103113182.95/387933564772.65</f>
        <v>2.1037187479800319</v>
      </c>
      <c r="G13" s="18">
        <f>F13/E13</f>
        <v>1.5026562485571657</v>
      </c>
      <c r="H13" s="40" t="s">
        <v>84</v>
      </c>
    </row>
    <row r="14" spans="1:8 16384:16384" ht="52.5" customHeight="1" x14ac:dyDescent="0.25">
      <c r="A14" s="32"/>
      <c r="B14" s="31"/>
      <c r="C14" s="8" t="s">
        <v>31</v>
      </c>
      <c r="D14" s="14" t="s">
        <v>62</v>
      </c>
      <c r="E14" s="19" t="s">
        <v>32</v>
      </c>
      <c r="F14" s="18">
        <f>387933564772.65/4750896242695.65</f>
        <v>8.1654817313488032E-2</v>
      </c>
      <c r="G14" s="18">
        <f>12%/F14</f>
        <v>1.4696009855646075</v>
      </c>
      <c r="H14" s="40" t="s">
        <v>85</v>
      </c>
    </row>
    <row r="15" spans="1:8 16384:16384" ht="64.5" customHeight="1" x14ac:dyDescent="0.25">
      <c r="A15" s="32"/>
      <c r="B15" s="14" t="s">
        <v>33</v>
      </c>
      <c r="C15" s="8" t="s">
        <v>34</v>
      </c>
      <c r="D15" s="14" t="s">
        <v>35</v>
      </c>
      <c r="E15" s="15">
        <v>1</v>
      </c>
      <c r="F15" s="15">
        <v>1</v>
      </c>
      <c r="G15" s="15">
        <f>F15/E15</f>
        <v>1</v>
      </c>
      <c r="H15" s="40" t="s">
        <v>69</v>
      </c>
    </row>
    <row r="16" spans="1:8 16384:16384" ht="43.5" customHeight="1" x14ac:dyDescent="0.25">
      <c r="A16" s="33" t="s">
        <v>36</v>
      </c>
      <c r="B16" s="31" t="s">
        <v>37</v>
      </c>
      <c r="C16" s="8" t="s">
        <v>38</v>
      </c>
      <c r="D16" s="14" t="s">
        <v>39</v>
      </c>
      <c r="E16" s="19" t="s">
        <v>40</v>
      </c>
      <c r="F16" s="19" t="s">
        <v>40</v>
      </c>
      <c r="G16" s="18">
        <v>1</v>
      </c>
      <c r="H16" s="41" t="s">
        <v>70</v>
      </c>
    </row>
    <row r="17" spans="1:8" ht="69.75" customHeight="1" x14ac:dyDescent="0.25">
      <c r="A17" s="33"/>
      <c r="B17" s="31"/>
      <c r="C17" s="14" t="s">
        <v>41</v>
      </c>
      <c r="D17" s="14" t="s">
        <v>42</v>
      </c>
      <c r="E17" s="19" t="s">
        <v>43</v>
      </c>
      <c r="F17" s="19" t="s">
        <v>71</v>
      </c>
      <c r="G17" s="18">
        <v>1</v>
      </c>
      <c r="H17" s="41" t="s">
        <v>71</v>
      </c>
    </row>
    <row r="18" spans="1:8" ht="72.75" customHeight="1" x14ac:dyDescent="0.25">
      <c r="A18" s="33"/>
      <c r="B18" s="14" t="s">
        <v>44</v>
      </c>
      <c r="C18" s="8" t="s">
        <v>45</v>
      </c>
      <c r="D18" s="14" t="s">
        <v>46</v>
      </c>
      <c r="E18" s="15">
        <v>1</v>
      </c>
      <c r="F18" s="15">
        <v>1</v>
      </c>
      <c r="G18" s="15">
        <f>F18/E18</f>
        <v>1</v>
      </c>
      <c r="H18" s="42" t="s">
        <v>69</v>
      </c>
    </row>
    <row r="19" spans="1:8" ht="71.25" x14ac:dyDescent="0.25">
      <c r="A19" s="33"/>
      <c r="B19" s="14" t="s">
        <v>47</v>
      </c>
      <c r="C19" s="8" t="s">
        <v>48</v>
      </c>
      <c r="D19" s="14" t="s">
        <v>49</v>
      </c>
      <c r="E19" s="18">
        <v>1</v>
      </c>
      <c r="F19" s="18">
        <f>172303/172856</f>
        <v>0.99680080529458048</v>
      </c>
      <c r="G19" s="18">
        <f>F19/E19</f>
        <v>0.99680080529458048</v>
      </c>
      <c r="H19" s="41" t="s">
        <v>72</v>
      </c>
    </row>
    <row r="20" spans="1:8" ht="57" x14ac:dyDescent="0.25">
      <c r="A20" s="33"/>
      <c r="B20" s="14" t="s">
        <v>50</v>
      </c>
      <c r="C20" s="34" t="s">
        <v>86</v>
      </c>
      <c r="D20" s="34"/>
      <c r="E20" s="20" t="s">
        <v>51</v>
      </c>
      <c r="F20" s="20" t="s">
        <v>51</v>
      </c>
      <c r="G20" s="20" t="s">
        <v>51</v>
      </c>
      <c r="H20" s="43" t="s">
        <v>51</v>
      </c>
    </row>
    <row r="21" spans="1:8" ht="42.75" x14ac:dyDescent="0.25">
      <c r="A21" s="35" t="s">
        <v>52</v>
      </c>
      <c r="B21" s="14" t="s">
        <v>53</v>
      </c>
      <c r="C21" s="8" t="s">
        <v>54</v>
      </c>
      <c r="D21" s="14" t="s">
        <v>55</v>
      </c>
      <c r="E21" s="15">
        <v>1</v>
      </c>
      <c r="F21" s="15">
        <v>1</v>
      </c>
      <c r="G21" s="15">
        <v>1</v>
      </c>
      <c r="H21" s="43" t="s">
        <v>73</v>
      </c>
    </row>
    <row r="22" spans="1:8" ht="56.25" customHeight="1" x14ac:dyDescent="0.25">
      <c r="A22" s="35"/>
      <c r="B22" s="14" t="s">
        <v>56</v>
      </c>
      <c r="C22" s="8" t="s">
        <v>57</v>
      </c>
      <c r="D22" s="14" t="s">
        <v>55</v>
      </c>
      <c r="E22" s="18">
        <v>1</v>
      </c>
      <c r="F22" s="18">
        <v>0.78200000000000003</v>
      </c>
      <c r="G22" s="18">
        <v>0.78200000000000003</v>
      </c>
      <c r="H22" s="44" t="s">
        <v>87</v>
      </c>
    </row>
    <row r="23" spans="1:8" ht="76.5" customHeight="1" thickBot="1" x14ac:dyDescent="0.3">
      <c r="A23" s="36"/>
      <c r="B23" s="10" t="s">
        <v>58</v>
      </c>
      <c r="C23" s="9" t="s">
        <v>59</v>
      </c>
      <c r="D23" s="10" t="s">
        <v>60</v>
      </c>
      <c r="E23" s="21">
        <v>1</v>
      </c>
      <c r="F23" s="21">
        <f>193/206</f>
        <v>0.93689320388349517</v>
      </c>
      <c r="G23" s="21">
        <f>F23/E23</f>
        <v>0.93689320388349517</v>
      </c>
      <c r="H23" s="45" t="s">
        <v>74</v>
      </c>
    </row>
    <row r="24" spans="1:8" s="1" customFormat="1" ht="15" x14ac:dyDescent="0.25">
      <c r="A24" s="37" t="s">
        <v>61</v>
      </c>
      <c r="B24" s="29"/>
      <c r="C24" s="29"/>
      <c r="D24" s="29"/>
      <c r="E24" s="3"/>
      <c r="F24" s="3"/>
      <c r="G24" s="22"/>
    </row>
    <row r="25" spans="1:8" s="1" customFormat="1" ht="15" customHeight="1" x14ac:dyDescent="0.25">
      <c r="A25" s="37"/>
      <c r="B25" s="29"/>
      <c r="C25" s="29"/>
      <c r="D25" s="29"/>
      <c r="E25" s="4"/>
      <c r="F25" s="4"/>
      <c r="G25" s="23"/>
    </row>
    <row r="26" spans="1:8" s="1" customFormat="1" ht="15" customHeight="1" x14ac:dyDescent="0.25">
      <c r="A26" s="37"/>
      <c r="B26" s="29"/>
      <c r="C26" s="29"/>
      <c r="D26" s="29"/>
      <c r="E26" s="4"/>
      <c r="F26" s="4"/>
      <c r="G26" s="23"/>
    </row>
    <row r="27" spans="1:8" ht="31.5" hidden="1" customHeight="1" x14ac:dyDescent="0.25">
      <c r="A27" s="29"/>
      <c r="B27" s="29"/>
      <c r="C27" s="29"/>
      <c r="D27" s="29"/>
      <c r="E27" s="29"/>
      <c r="F27" s="7"/>
      <c r="G27" s="23"/>
    </row>
    <row r="28" spans="1:8" ht="15" hidden="1" x14ac:dyDescent="0.25">
      <c r="A28" s="5"/>
      <c r="B28" s="5"/>
      <c r="C28" s="5"/>
      <c r="D28" s="5"/>
      <c r="E28" s="5"/>
      <c r="F28" s="5"/>
      <c r="G28" s="22"/>
    </row>
  </sheetData>
  <mergeCells count="14">
    <mergeCell ref="A1:H2"/>
    <mergeCell ref="A3:H3"/>
    <mergeCell ref="A27:E27"/>
    <mergeCell ref="A5:A11"/>
    <mergeCell ref="B7:B8"/>
    <mergeCell ref="A12:A15"/>
    <mergeCell ref="B13:B14"/>
    <mergeCell ref="A16:A20"/>
    <mergeCell ref="B16:B17"/>
    <mergeCell ref="C20:D20"/>
    <mergeCell ref="A21:A23"/>
    <mergeCell ref="A25:D25"/>
    <mergeCell ref="A26:D26"/>
    <mergeCell ref="A24:D24"/>
  </mergeCells>
  <pageMargins left="0.7" right="0.7" top="0.75" bottom="0.75" header="0.3" footer="0.3"/>
  <pageSetup orientation="portrait" r:id="rId1"/>
  <headerFooter>
    <oddHeader>&amp;C&amp;G</oddHeader>
  </headerFooter>
  <ignoredErrors>
    <ignoredError sqref="G14 G12" 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Developed by MetaClean (www.adarsus.com) -Trial License-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 2017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

<file path=docProps/custom.xml><?xml version="1.0" encoding="utf-8"?>
<Properties xmlns="http://schemas.openxmlformats.org/officeDocument/2006/custom-properties" xmlns:vt="http://schemas.openxmlformats.org/officeDocument/2006/docPropsVTypes"/>
</file>