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480" windowHeight="7845" firstSheet="1" activeTab="3"/>
  </bookViews>
  <sheets>
    <sheet name="Gestión misional y de gobierno" sheetId="1" r:id="rId1"/>
    <sheet name="TRNSP. PARTICI.Y SERV AL CIUDAD" sheetId="2" r:id="rId2"/>
    <sheet name="TALENTO HUMANO " sheetId="3" r:id="rId3"/>
    <sheet name="EFICIENCIA ADMINISTRATIVA " sheetId="4" r:id="rId4"/>
    <sheet name="GESTIÓN fINANCIERA " sheetId="5" r:id="rId5"/>
  </sheets>
  <externalReferences>
    <externalReference r:id="rId8"/>
  </externalReferences>
  <definedNames>
    <definedName name="_xlnm.Print_Area" localSheetId="0">'Gestión misional y de gobierno'!$A$1:$R$15</definedName>
    <definedName name="_xlnm.Print_Area" localSheetId="2">'TALENTO HUMANO '!$A$1:$U$17</definedName>
    <definedName name="_xlnm.Print_Titles" localSheetId="0">'Gestión misional y de gobierno'!$1:$4</definedName>
    <definedName name="_xlnm.Print_Titles" localSheetId="2">'TALENTO HUMANO '!$1:$4</definedName>
  </definedNames>
  <calcPr fullCalcOnLoad="1"/>
</workbook>
</file>

<file path=xl/comments4.xml><?xml version="1.0" encoding="utf-8"?>
<comments xmlns="http://schemas.openxmlformats.org/spreadsheetml/2006/main">
  <authors>
    <author>Gerardo Andres Parada Gomez</author>
  </authors>
  <commentList>
    <comment ref="A21" authorId="0">
      <text>
        <r>
          <rPr>
            <sz val="9"/>
            <rFont val="Tahoma"/>
            <family val="2"/>
          </rPr>
          <t>Se escribe en el espacio anexo el nombre del jefe de la dependencia responsable del Plan de Acción Anual.</t>
        </r>
      </text>
    </comment>
    <comment ref="H21" authorId="0">
      <text>
        <r>
          <rPr>
            <sz val="9"/>
            <rFont val="Tahoma"/>
            <family val="2"/>
          </rPr>
          <t>Se escribe la firma del jefe de la dependencia responsable del Plan de Acción Anual.</t>
        </r>
      </text>
    </comment>
  </commentList>
</comments>
</file>

<file path=xl/comments5.xml><?xml version="1.0" encoding="utf-8"?>
<comments xmlns="http://schemas.openxmlformats.org/spreadsheetml/2006/main">
  <authors>
    <author>Gerardo Andres Parada Gomez</author>
  </authors>
  <commentList>
    <comment ref="A17" authorId="0">
      <text>
        <r>
          <rPr>
            <sz val="9"/>
            <rFont val="Tahoma"/>
            <family val="2"/>
          </rPr>
          <t>Se escribe en el espacio anexo el nombre del jefe de la dependencia responsable del Plan de Acción Anual.</t>
        </r>
      </text>
    </comment>
    <comment ref="H17" authorId="0">
      <text>
        <r>
          <rPr>
            <sz val="9"/>
            <rFont val="Tahoma"/>
            <family val="2"/>
          </rPr>
          <t>Se escribe la firma del jefe de la dependencia responsable del Plan de Acción Anual.</t>
        </r>
      </text>
    </comment>
  </commentList>
</comments>
</file>

<file path=xl/sharedStrings.xml><?xml version="1.0" encoding="utf-8"?>
<sst xmlns="http://schemas.openxmlformats.org/spreadsheetml/2006/main" count="370" uniqueCount="137">
  <si>
    <t>FECHA DE INICIO</t>
  </si>
  <si>
    <t>INDICADOR</t>
  </si>
  <si>
    <t>NOMBRE DEL PROCESO:</t>
  </si>
  <si>
    <t>FECHA FINAL</t>
  </si>
  <si>
    <t>RECURSOS REQUERIDOS</t>
  </si>
  <si>
    <t xml:space="preserve"> 1er Trimestre</t>
  </si>
  <si>
    <t>2do Trimestre</t>
  </si>
  <si>
    <t xml:space="preserve"> 3er Trimestre</t>
  </si>
  <si>
    <t xml:space="preserve"> 4to Trimestre</t>
  </si>
  <si>
    <t xml:space="preserve">META </t>
  </si>
  <si>
    <t xml:space="preserve">RESPONSABLE: </t>
  </si>
  <si>
    <t>OBJETIVO MISIONAL:</t>
  </si>
  <si>
    <t>Ministerio de 
Educación Nacional</t>
  </si>
  <si>
    <t>Versión:</t>
  </si>
  <si>
    <t xml:space="preserve">Aprobado por: </t>
  </si>
  <si>
    <t>Fecha:</t>
  </si>
  <si>
    <t>VIGENCIA:</t>
  </si>
  <si>
    <t>EJE DE POLÍTICA:</t>
  </si>
  <si>
    <t>Código:</t>
  </si>
  <si>
    <t>PESO DE LA ESTRATEGIA
(Porcentaje)</t>
  </si>
  <si>
    <t>PRODUCTO</t>
  </si>
  <si>
    <t xml:space="preserve">ESTRATEGIA 1:  </t>
  </si>
  <si>
    <t>NOMBRE DEL JEFE DE LA DEPENDENCIA:</t>
  </si>
  <si>
    <t>FIRMA DEL JEDE DE LA DEPENDENCIA:</t>
  </si>
  <si>
    <t>FECHA DE SEGUIMIENTO:</t>
  </si>
  <si>
    <t xml:space="preserve">Cumplimiento Real del indicador % (Acumulado)                     </t>
  </si>
  <si>
    <t xml:space="preserve">FINANCIEROS
(Adiciones o Modificaciones) </t>
  </si>
  <si>
    <t>ACCIONES CORRECTIVAS</t>
  </si>
  <si>
    <t>ANÁLISIS</t>
  </si>
  <si>
    <t>FECHA DE EJECUCIÓN REAL</t>
  </si>
  <si>
    <t>ACTIVIDADES ESPECÍFICAS DESARROLLADAS
(Tácticas)</t>
  </si>
  <si>
    <t>PRESUPUESTO APROBADO</t>
  </si>
  <si>
    <t>PRESUPUESTO EJECUTADO</t>
  </si>
  <si>
    <t>PRESUPUESTO POR EJECUTAR</t>
  </si>
  <si>
    <t>PORCENTAJE DE EJECUCIÓN
(%)</t>
  </si>
  <si>
    <t>CUMPLIMIENTO DE LA ESTRATEGIA</t>
  </si>
  <si>
    <t>CUMPLIMIENTO TOTAL</t>
  </si>
  <si>
    <t>CUMPLIMIENTO DEL PLAN DE ACCIÓN</t>
  </si>
  <si>
    <t>Subdirectora de Desarrollo Organizacional</t>
  </si>
  <si>
    <t>D-FM-PL-SP-03-01</t>
  </si>
  <si>
    <t>ENTIDAD :</t>
  </si>
  <si>
    <t xml:space="preserve">Enero / Marzo </t>
  </si>
  <si>
    <t>SEGUIMIENTO I TRIMESTRE DEL PLAN DE ACCIÓN ANUAL 2014</t>
  </si>
  <si>
    <t xml:space="preserve">Desarrollo y cualificación de los servidores buscando la observancia del principio de mérito para la provisión de los empleos, del desarrollo de competencias, vocación del servicio, la aplicación de estímulos y una gerencia pública enfocada a la consecución de resultados. </t>
  </si>
  <si>
    <t xml:space="preserve">GESTIÓN DEL TALENTO HUMANO </t>
  </si>
  <si>
    <t xml:space="preserve">GESTIÓN MISIONAL Y DE GOBIERNO </t>
  </si>
  <si>
    <t xml:space="preserve">TRANSPARENCIA, PARTICIPACIÓN Y SERVICIO AL CIUDADANO.    </t>
  </si>
  <si>
    <t xml:space="preserve">Acercar el Estado al ciudadano y hacer visible la gestión pública. Permitir la participación activa de la ciudadania en la toma de desiciones y su acceso a la información, a los trámites y servicios, para una atención oportuna y efectiva.    </t>
  </si>
  <si>
    <t xml:space="preserve">EFICIENCIA ADMINISTRATIVA </t>
  </si>
  <si>
    <t xml:space="preserve">Identificar, racionalizar, simplificar y automatizar trámites, procesos, procediminetos y servicos, así como optimizar el uso de  recursos, con el propósito de contar con organizaciones modernas, innovadoras, flexibles y abiertas al entorno, con capacidad de transformarse, adaptarse y responder en forma ágil y oportuna a las demandas u necesidades de la comunidad, para el logro de los objetivos del estado.    </t>
  </si>
  <si>
    <t xml:space="preserve">GESTIÓN FINANCIERA  </t>
  </si>
  <si>
    <t xml:space="preserve">Programar, controlar y registrar las operaciones financieras, de acuerdo con los recursos disponibles de la entidad. Integrar las actividades relacionadas con la adquisición de bienes y servicios, la gestión de los proyectos de inversión y la programación y ejecución del presupuesto.       </t>
  </si>
  <si>
    <t>Definir e implementar las acciones necesarias para el proceso de rendición de cuentas permanentes</t>
  </si>
  <si>
    <t>Actividades de rendición de cuentas ejecutadas</t>
  </si>
  <si>
    <t>Implementar mecanismos de dialogo y participación</t>
  </si>
  <si>
    <t xml:space="preserve">Adelantar la Caracterización del ciudadano </t>
  </si>
  <si>
    <t>Reporte de avances de la caracterización del Ciudadano</t>
  </si>
  <si>
    <t>4 mecanismos de dialogo y participación</t>
  </si>
  <si>
    <t>Establecer Estándares para el servicio al ciudadano del sector</t>
  </si>
  <si>
    <t>Desarrollo de competencias para el trabajo en equipo</t>
  </si>
  <si>
    <t>Actividades de medición de microclima organizacional ejecutadas</t>
  </si>
  <si>
    <t>Racionalizar, fusionar o actualizar trámites o servicios en las entidades</t>
  </si>
  <si>
    <t>Fomento del Buen gobierno en el sector educativo</t>
  </si>
  <si>
    <t>Reducir el consumo de papel del sector</t>
  </si>
  <si>
    <t>Número de entidades con el inventario de trámites o servicios / total de entidades</t>
  </si>
  <si>
    <t>3% en promedio de reducción de resmas de papel</t>
  </si>
  <si>
    <t>Base de datos</t>
  </si>
  <si>
    <t>Racionalización de trámites</t>
  </si>
  <si>
    <t>Evaluar, mejorar y socializar el plan anticorrupción</t>
  </si>
  <si>
    <t>Plan anticorrupción evaluado, mejorado y socializado</t>
  </si>
  <si>
    <t>Establecer línea base de consumo del papel del sector</t>
  </si>
  <si>
    <t>Definir una política de reducción de papel para el sector</t>
  </si>
  <si>
    <t>Política oficializada</t>
  </si>
  <si>
    <t>Informe final de reducción de papel del sector</t>
  </si>
  <si>
    <t>Realizar el seguimiento y control del Plan anticorrupción</t>
  </si>
  <si>
    <t xml:space="preserve">SEGUIMIENTO DE LA EJECUCIÓN DE LAS POLÍTICAS DE DESARROLLO ADMINISTRATIVO </t>
  </si>
  <si>
    <t xml:space="preserve">NOMBRE DE LA ENTIDAD O INSTITUCIÓN:  </t>
  </si>
  <si>
    <t>ICETEX</t>
  </si>
  <si>
    <t>OFICINA ASESORA DE PLANEACIÓN</t>
  </si>
  <si>
    <t xml:space="preserve">VIGENCIA:  </t>
  </si>
  <si>
    <t>POLÍTICA DE DESARROLLO ADMINISTRATIVO</t>
  </si>
  <si>
    <t>Porcentaje de estudiantes de educación superior financiados con crédito ICETEX (Semestral)</t>
  </si>
  <si>
    <t xml:space="preserve">  -Apertura de dos convocatorias para adjudicación y renovación de créditos educativos.
  -Adjudicación de créditos educativos</t>
  </si>
  <si>
    <t>Beneficiarios de crédito educativo</t>
  </si>
  <si>
    <t xml:space="preserve">Este indicador se calcula de forma semestral en los meses de Julio y Enero.  Lo anterior teniendo en cuenta que parte del denominador conformado por el número de matrículados en educación superior es suministrado por el Ministerio de Educación y que solamente se consolida a final de cada semestre académico con la información reportada por las Instituciones de Educación superior. </t>
  </si>
  <si>
    <t>Nuevos subsidios de sostenimiento para estudiantes de escasos recursos económicos (Mensual)</t>
  </si>
  <si>
    <t xml:space="preserve">  -Apertura de dos convocatorias para adjudicación y renovación de subsidios.
  -Adjudicación de subsidios</t>
  </si>
  <si>
    <t>Subsidios de sostenimiento</t>
  </si>
  <si>
    <t>Número de créditos nuevos aprobados por ICETEX (Mensual)</t>
  </si>
  <si>
    <t>Créditos educativos</t>
  </si>
  <si>
    <t>Número de créditos nuevos girados por ICETEX (Mensual)</t>
  </si>
  <si>
    <t>NOMBRE DEL DIRECTOR O RECTOR  DE LA INSTITUCIÓN:</t>
  </si>
  <si>
    <t>FIRMA DEL DIRECTOR O RECTOR  DE LA INSTITUCIÓN:</t>
  </si>
  <si>
    <t>3 Informes</t>
  </si>
  <si>
    <t>N.A.</t>
  </si>
  <si>
    <t>Actualizar manual de funciones y competencias de acuerdo a las necesidades preestablecidas</t>
  </si>
  <si>
    <t>Manual de funciones actualizado</t>
  </si>
  <si>
    <t>Manual de funciones y competencias laborales</t>
  </si>
  <si>
    <t>Manual de funciones</t>
  </si>
  <si>
    <t>Proyecto de aprendizaje por equipos implementado en todas las Entidades</t>
  </si>
  <si>
    <t>Proyecto de aprendizaje por equipos (PAE)</t>
  </si>
  <si>
    <t>Plan de aprendizaje por equipos</t>
  </si>
  <si>
    <t>Implementar y socializar políticas de reconocimiento, incentivos para expertos en conocimiento (tutores)</t>
  </si>
  <si>
    <t>Establecer un informe estandar para realizar la medición de las entidades y consolidar el sector</t>
  </si>
  <si>
    <t>Ejecutar el 95% del presupuesto</t>
  </si>
  <si>
    <t>Nivel de ejecución del presupuesto</t>
  </si>
  <si>
    <t>Acto administrativo</t>
  </si>
  <si>
    <t>Ejecutar el 75% del PAC</t>
  </si>
  <si>
    <t>Nivel de ejecución del PAC</t>
  </si>
  <si>
    <t>Realizar diagnostico de necesidades. Elaborar el documento. Revisar y aprobar en junta, consejo / comité directivo</t>
  </si>
  <si>
    <t>Ejecutar el 95% del plan anual de adquisiciones</t>
  </si>
  <si>
    <t>Revisar y actualizar el proceso de rendición de cuentas en el Plan anticorrupción y de antención al ciudadano publicado en la página Web de ICETEX  al 31 de enero de 2014</t>
  </si>
  <si>
    <t>Proceso de rendición de cuentas publicado en el Plan anticorrupción.</t>
  </si>
  <si>
    <t>Establecer mecanismos para evaluación, capacitación, otorgamiento de estímulos para los funcionarios</t>
  </si>
  <si>
    <t>Planeación con la firma con las cual se va a realizar la medición de clíma organizacional y socialización con los funcionarios de la Entidad</t>
  </si>
  <si>
    <t>Planeación con la firma Franklin Covey.
Socialización con los funcionarios entidad:</t>
  </si>
  <si>
    <t>Informe contrato impresión</t>
  </si>
  <si>
    <t>Nivel de ejecución del plan anual de adquisiciones</t>
  </si>
  <si>
    <t>El presupuesto de la Entidad se encuentra elaborado, aprobado , publicado en la pàgina Web y ejecución</t>
  </si>
  <si>
    <t xml:space="preserve">El plan anual de adquisiciones se encuentra elaborado, aprobado, publicado en la pagina Web y en ejecución </t>
  </si>
  <si>
    <t>FIRMA DEL JEFE DE LA DEPENDENCIA:</t>
  </si>
  <si>
    <t>Inventario de trámites
Tramites en el SUIT</t>
  </si>
  <si>
    <t xml:space="preserve">Aplicar metodología de racionalización de trámites
</t>
  </si>
  <si>
    <t xml:space="preserve">Generación de inventarios de trámites y cargue en el SUIT con el acompañamiento de un asesor del DAFP
</t>
  </si>
  <si>
    <t>Un trámite racionalizado, fusionado o actualizado</t>
  </si>
  <si>
    <r>
      <t>Se implementaron puntos de impresión en cada piso predeterminadas con impresión a doble cara y con control de impresión por funcionario y por dependencia.
Una vez implementados los puntos de impresión en cada piso ( impresión a doble cara), se inicia la etapa de medición y control del consumo del papel la cual iniciará en el segundo semestre de la vigencia</t>
    </r>
    <r>
      <rPr>
        <b/>
        <sz val="10"/>
        <color indexed="10"/>
        <rFont val="Arial"/>
        <family val="2"/>
      </rPr>
      <t>.</t>
    </r>
  </si>
  <si>
    <t xml:space="preserve">Franklin Covey   $17.273.560 pago
Curso Efectividad sin estrés $12.125.450 pago
</t>
  </si>
  <si>
    <t>En el primer trimestre se cumplio con la definición y publicación del proceso de rendición de cuentas en el Plan anticorrupción y de atención al ciudadano y en el segundo trimestre se desarrolló la audiencia de rendición de cuentas.
Actividad Finalizó en el primer semestre de la vigencia 2014</t>
  </si>
  <si>
    <t xml:space="preserve">
Se cuenta con el Manual de funciones y competencias el cual fue elaborado dentro del proyecto de modernización institucional.</t>
  </si>
  <si>
    <t>Se desarrolló la estrategia de racionalización de trámites establecida para el programa jovenes talentos.</t>
  </si>
  <si>
    <t xml:space="preserve">
El plan informe de seguimiento a las acciones propuestas en el plan anticorrupción y atención al ciudadano fue actualizado con corte al mes de diciembre y publicado en la Web</t>
  </si>
  <si>
    <t>Se han realizado las siguientes acciones formativas durante el año 2014 
1. "Actualización del presupuesto proceo de planeación, administración de contratos fiduciarios, análisis financiero para el otorgamiento de crédito; brigada de emergencia;  capacitación contratación pública y derecho disciplinarios PGN;  Cargue de hojas de vida - SIGEP; Congreso Nacional novedades en la seguridad social para el sector público; control de requerimientos; curso código de procedimiento administrativo y de lo contencioso administrativo ; curso código general del proceso y oralidad jurídica.
Curso de presentaciones gerenciales y profesionales de alto impacto; técnicas para un resultado exitoso; curso gestión de la responsabilidad social RSE; Efectividad sin estrés; Gestión contractual; Gestión contractual primera fase; Gestión contractual tercera fase; Gestión Documental;  Liderazgo grandioso; manejo acertado de la cartera y cobranza; manejo de tesorería; manejo operativo IBM SPSS STATISTICS .
Negociación y resolución de conflictos;  Nuevos medios de comunicación digital;  Nuevos medios de comunicación Digital  / INC;; Optimización de la Gestión del riesgo operativo, Preparación examn PMP; Programa de introducción a la Administración del Reisgo de Lavado de Activos y Financiación del terrorismo  SARLAFT.
Seguridad vial; Tolerancia y alcoholemia; Seminario de actualización en contratación estatal;  Seminario de actualización en contratación estatal / INC; seminario taller de actualización retefuente a salarios del sector público;  Seminario taller modelos para el seguimiento y la cuantificación del riesgo operativo SARO;  Sistema integrado de gestión; Taller negociación de cooperación Internacional; TOGAF 9,1 + CERTIFICACIÓN"
Total de Funcionarios Capacitados: 199</t>
  </si>
  <si>
    <t xml:space="preserve">
Se realizó la socialización a los directivos de la organización; como parte del plan de intervención se realizó la capacitación efectividad sin estres a 16 funcionarios  5 asesores comerciales 1 talento humano y 10 de la oficina comercial y de mercadeo y se realizó como parte del plan de intervención la capacitación en liderazgo grandioso dirigido a los directivos de la organización el 20,21 y 22  mes de noviembre. Se escogieron los mejores funcionarios en cada nivel jerarquico, se realizo actividad de reconocimiento públicoy la asignación de los incentivos estímulos correspondientes de acuerdo con la resolución de incentivos de la entidad.
El rubro de presupuesto corresponde a mecanismos para evaluación, capacitación, otorgamiento de estímulos para los funcionarios y el valor ejecutado, corresponde a las actividades del diseño del instrumento de medición, su aplicación, generación de resultados y jornadas de capacitación dentro del plan de intervención</t>
  </si>
  <si>
    <t>La entidad  generó la caracterización del ciudadano, el documento correspondiente  fue entregado al MEN</t>
  </si>
  <si>
    <t xml:space="preserve">
Al cierre de 2014 se realizaron un total de 7 foros virtuales con la participación de invitados nacionales e internacionales.
Se implementó el AVATAR Camila , asistente virtual, que brinda información en línea.
Se participó en el programa Urna de Cristal del sector educativo con un total de 4 apariciones en el año.
Se diseño el espacio ICETEX Responde y el link denominado Historias de ICETEX.
Se realizó la audiencia de rendición de cuenta el 26 de junio de 2014.
Se realizó un foro con las cooperativas a nivel nacional, en la cual se revisó la gestión de ICETEX y se recibieron inquietudes.
</t>
  </si>
  <si>
    <t xml:space="preserve">
Se cierra el año con el siguiente estado de esta actividad:
1. Se realizó el inventario de trámites (50% de la actividad). 
2. El registro de los trámites en el SUIT presenta un avance del 31,81%, correspondiente a la siguiente gestión: 
De los 13 trámites iniciales, el DAFP indicó el 6 de enero que 1 trámite debía eliminarse y cambiarse a procedimiento administrativo y que otro trámite debía crearse como nuevo  (gestión que se realizara en el 2015). Por lo anterior quedaron 11 trámites para registrar en el SUIT en el 2014. De estos 11, se registró la información del 100%, sin embargo el DAFP aprobó 7 traámites y presentó objeción en la aprobación de 4 trámites, en lo que refiere al reconocimiento de firma requerido en la carta de inbstrucciones y el pago que realiza el deudor solidario ante la CIFIN para que realicen el estudio de antecedentes crediticios que ICETEX requiere para realizar el análisis de crédito. 
Una vez analizadas las observaciones presentadas por el DAFP se evidencia que no pueden ser aplicada por cuanto tienen un impacto muy fuerte en la operación de la Entidad y un alto riesgo. En el 2015 se continuará trabajando con las asesoras del DAFP para llegar a un acuerdo respecto a los cuatro trámites que se encuentran bloqueados.</t>
  </si>
  <si>
    <t>En lo corrido de 2014 se han aprobado 93.557 nuevos créditos en las diferentes líneas del ICETEX, de los cuales 83.292 corresponden a créditos para estudiantes de Pregrado en el País, 6.688 a créditos nuevos para Posgrado en el País y 3.577 a nuevos créditos para estudios en el exterior.
De este total, se legalizaron y giraron 66.702 créditos de los cuales 59.698 corresponden a créditos para estudiantes de Pregrado en el País, 4.775 a créditos nuevos para Posgrado en el País y 2.229 a nuevos créditos para estudios en el exterior.
Por otra parte, se han aprobado 29.510 nuevos subsidios de sostenimiento de $682.431 a precios de 2014.</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</si>
</sst>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_-* #,##0\ _€_-;\-* #,##0\ _€_-;_-* &quot;-&quot;??\ _€_-;_-@_-"/>
    <numFmt numFmtId="189" formatCode="_-* #,##0\ &quot;€&quot;_-;\-* #,##0\ &quot;€&quot;_-;_-* &quot;-&quot;??\ &quot;€&quot;_-;_-@_-"/>
    <numFmt numFmtId="190" formatCode="#,##0_ ;[Red]\-#,##0\ "/>
    <numFmt numFmtId="191" formatCode="[$$-240A]\ #,##0"/>
    <numFmt numFmtId="192" formatCode="[$$-240A]\ #,##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_ * #,##0.0_ ;_ * \-#,##0.0_ ;_ * &quot;-&quot;??_ ;_ @_ "/>
    <numFmt numFmtId="198" formatCode="_ * #,##0_ ;_ * \-#,##0_ ;_ * &quot;-&quot;??_ ;_ @_ "/>
    <numFmt numFmtId="199" formatCode="&quot;$&quot;\ #,##0"/>
    <numFmt numFmtId="200" formatCode="_ &quot;$&quot;\ * #,##0.0_ ;_ &quot;$&quot;\ * \-#,##0.0_ ;_ &quot;$&quot;\ * &quot;-&quot;??_ ;_ @_ "/>
    <numFmt numFmtId="201" formatCode="_ &quot;$&quot;\ * #,##0_ ;_ &quot;$&quot;\ * \-#,##0_ ;_ &quot;$&quot;\ * &quot;-&quot;??_ ;_ @_ "/>
    <numFmt numFmtId="202" formatCode="0.000%"/>
    <numFmt numFmtId="203" formatCode="[$$-240A]\ #,##0.0"/>
    <numFmt numFmtId="204" formatCode="0.0%"/>
    <numFmt numFmtId="205" formatCode="[$-240A]dddd\,\ dd&quot; de &quot;mmmm&quot; de &quot;yyyy"/>
    <numFmt numFmtId="206" formatCode="&quot;$&quot;\ #,##0.00"/>
  </numFmts>
  <fonts count="65">
    <font>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b/>
      <sz val="14"/>
      <name val="Arial"/>
      <family val="2"/>
    </font>
    <font>
      <sz val="18"/>
      <name val="Arial"/>
      <family val="2"/>
    </font>
    <font>
      <sz val="9"/>
      <name val="Tahoma"/>
      <family val="2"/>
    </font>
    <font>
      <b/>
      <sz val="11"/>
      <name val="Arial"/>
      <family val="2"/>
    </font>
    <font>
      <b/>
      <sz val="12"/>
      <name val="Arial"/>
      <family val="2"/>
    </font>
    <font>
      <b/>
      <sz val="8"/>
      <name val="Arial Narrow"/>
      <family val="2"/>
    </font>
    <font>
      <sz val="8"/>
      <name val="Arial Narrow"/>
      <family val="2"/>
    </font>
    <font>
      <b/>
      <sz val="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Arial"/>
      <family val="2"/>
    </font>
    <font>
      <sz val="10"/>
      <color indexed="55"/>
      <name val="Arial"/>
      <family val="2"/>
    </font>
    <font>
      <b/>
      <sz val="10"/>
      <color indexed="8"/>
      <name val="Arial"/>
      <family val="2"/>
    </font>
    <font>
      <b/>
      <sz val="8"/>
      <color indexed="8"/>
      <name val="Arial"/>
      <family val="2"/>
    </font>
    <font>
      <sz val="8"/>
      <color indexed="8"/>
      <name val="Arial Narrow"/>
      <family val="2"/>
    </font>
    <font>
      <sz val="10"/>
      <name val="Calibri"/>
      <family val="2"/>
    </font>
    <font>
      <b/>
      <sz val="14"/>
      <color indexed="8"/>
      <name val="Arial"/>
      <family val="2"/>
    </font>
    <font>
      <sz val="11"/>
      <color indexed="9"/>
      <name val="Arial"/>
      <family val="2"/>
    </font>
    <font>
      <b/>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
      <sz val="10"/>
      <color theme="0" tint="-0.24997000396251678"/>
      <name val="Arial"/>
      <family val="2"/>
    </font>
    <font>
      <b/>
      <sz val="10"/>
      <color theme="1"/>
      <name val="Arial"/>
      <family val="2"/>
    </font>
    <font>
      <b/>
      <sz val="8"/>
      <color theme="1"/>
      <name val="Arial"/>
      <family val="2"/>
    </font>
    <font>
      <sz val="8"/>
      <color theme="1"/>
      <name val="Arial Narrow"/>
      <family val="2"/>
    </font>
    <font>
      <b/>
      <sz val="14"/>
      <color theme="1"/>
      <name val="Arial"/>
      <family val="2"/>
    </font>
    <font>
      <sz val="11"/>
      <color theme="0"/>
      <name val="Arial"/>
      <family val="2"/>
    </font>
    <font>
      <b/>
      <sz val="11"/>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0000"/>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
      <patternFill patternType="solid">
        <fgColor rgb="FFFFF3CD"/>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27">
    <xf numFmtId="0" fontId="0" fillId="0" borderId="0" xfId="0" applyAlignment="1">
      <alignment/>
    </xf>
    <xf numFmtId="0" fontId="0" fillId="0" borderId="0" xfId="0" applyFont="1" applyAlignment="1">
      <alignment/>
    </xf>
    <xf numFmtId="0" fontId="2" fillId="0" borderId="0" xfId="0" applyFont="1" applyBorder="1" applyAlignment="1">
      <alignment vertical="center"/>
    </xf>
    <xf numFmtId="0" fontId="0" fillId="0" borderId="10" xfId="0" applyFont="1" applyBorder="1" applyAlignment="1">
      <alignment/>
    </xf>
    <xf numFmtId="0" fontId="0" fillId="0" borderId="0" xfId="0" applyFont="1" applyBorder="1" applyAlignment="1">
      <alignment/>
    </xf>
    <xf numFmtId="0" fontId="2" fillId="0" borderId="0" xfId="0" applyFont="1" applyBorder="1" applyAlignment="1">
      <alignment/>
    </xf>
    <xf numFmtId="0" fontId="1" fillId="0" borderId="10" xfId="0" applyFont="1" applyBorder="1" applyAlignment="1">
      <alignment/>
    </xf>
    <xf numFmtId="0" fontId="1" fillId="33" borderId="11" xfId="0" applyFont="1" applyFill="1" applyBorder="1" applyAlignment="1">
      <alignment horizontal="center" vertical="center" wrapText="1"/>
    </xf>
    <xf numFmtId="0" fontId="2" fillId="0" borderId="0" xfId="0" applyFont="1" applyAlignment="1">
      <alignment/>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3"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textRotation="90" wrapText="1"/>
    </xf>
    <xf numFmtId="0" fontId="1" fillId="2" borderId="11"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1" fillId="0" borderId="0" xfId="0" applyFont="1" applyAlignment="1">
      <alignment horizontal="center" vertical="center" wrapText="1"/>
    </xf>
    <xf numFmtId="0" fontId="1" fillId="35" borderId="11" xfId="0" applyFont="1" applyFill="1" applyBorder="1" applyAlignment="1">
      <alignment horizontal="center" vertical="center" wrapText="1"/>
    </xf>
    <xf numFmtId="0" fontId="2" fillId="0" borderId="0" xfId="0" applyFont="1" applyAlignment="1">
      <alignment wrapText="1"/>
    </xf>
    <xf numFmtId="10" fontId="6" fillId="0" borderId="0" xfId="0" applyNumberFormat="1" applyFont="1" applyAlignment="1">
      <alignment horizontal="center" vertical="center"/>
    </xf>
    <xf numFmtId="0" fontId="1" fillId="2" borderId="11"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1" fillId="0" borderId="0" xfId="0" applyFont="1" applyBorder="1" applyAlignment="1">
      <alignment horizontal="left" vertical="center" wrapText="1" indent="1"/>
    </xf>
    <xf numFmtId="0" fontId="1" fillId="0" borderId="0" xfId="0" applyFont="1" applyFill="1" applyBorder="1" applyAlignment="1">
      <alignment horizontal="center" vertical="center" wrapText="1"/>
    </xf>
    <xf numFmtId="0" fontId="0" fillId="0" borderId="0" xfId="56" applyFont="1">
      <alignment/>
      <protection/>
    </xf>
    <xf numFmtId="0" fontId="1" fillId="0" borderId="0" xfId="56" applyFont="1" applyFill="1" applyBorder="1" applyAlignment="1">
      <alignment horizontal="left" vertical="center" wrapText="1"/>
      <protection/>
    </xf>
    <xf numFmtId="0" fontId="1" fillId="0" borderId="0" xfId="56" applyFont="1" applyFill="1" applyBorder="1" applyAlignment="1">
      <alignment vertical="center" wrapText="1"/>
      <protection/>
    </xf>
    <xf numFmtId="0" fontId="2" fillId="0" borderId="0" xfId="56" applyFont="1" applyBorder="1" applyAlignment="1">
      <alignment horizontal="left" vertical="center" wrapText="1"/>
      <protection/>
    </xf>
    <xf numFmtId="0" fontId="1" fillId="0" borderId="0" xfId="56" applyFont="1" applyBorder="1" applyAlignment="1">
      <alignment vertical="center" wrapText="1"/>
      <protection/>
    </xf>
    <xf numFmtId="0" fontId="2" fillId="36" borderId="0" xfId="56" applyFont="1" applyFill="1">
      <alignment/>
      <protection/>
    </xf>
    <xf numFmtId="0" fontId="2" fillId="0" borderId="0" xfId="56" applyFont="1">
      <alignment/>
      <protection/>
    </xf>
    <xf numFmtId="0" fontId="2" fillId="0" borderId="0" xfId="56" applyFont="1" applyAlignment="1">
      <alignment horizontal="center"/>
      <protection/>
    </xf>
    <xf numFmtId="0" fontId="2" fillId="0" borderId="15" xfId="56" applyFont="1" applyBorder="1" applyAlignment="1">
      <alignment horizontal="center" vertical="center"/>
      <protection/>
    </xf>
    <xf numFmtId="0" fontId="0" fillId="0" borderId="11" xfId="0" applyFont="1" applyFill="1" applyBorder="1" applyAlignment="1">
      <alignment vertical="center" wrapText="1"/>
    </xf>
    <xf numFmtId="204" fontId="0" fillId="0" borderId="11" xfId="0" applyNumberFormat="1" applyFont="1" applyFill="1" applyBorder="1" applyAlignment="1">
      <alignment vertical="center" wrapText="1"/>
    </xf>
    <xf numFmtId="204" fontId="0" fillId="0" borderId="11"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14" fontId="0" fillId="0" borderId="11" xfId="0" applyNumberFormat="1" applyFont="1" applyFill="1" applyBorder="1" applyAlignment="1">
      <alignment horizontal="center" vertical="center"/>
    </xf>
    <xf numFmtId="0" fontId="0" fillId="36" borderId="17" xfId="0" applyFont="1" applyFill="1" applyBorder="1" applyAlignment="1">
      <alignment horizontal="center" vertical="center" wrapText="1"/>
    </xf>
    <xf numFmtId="0" fontId="0" fillId="36" borderId="18" xfId="0" applyFont="1" applyFill="1" applyBorder="1" applyAlignment="1">
      <alignment horizontal="center" vertical="center" wrapText="1"/>
    </xf>
    <xf numFmtId="14" fontId="0" fillId="36" borderId="11" xfId="0" applyNumberFormat="1" applyFont="1" applyFill="1" applyBorder="1" applyAlignment="1">
      <alignment horizontal="center" vertical="center" wrapText="1"/>
    </xf>
    <xf numFmtId="14" fontId="0" fillId="0" borderId="11" xfId="0" applyNumberFormat="1" applyFont="1" applyBorder="1" applyAlignment="1">
      <alignment vertical="center"/>
    </xf>
    <xf numFmtId="14" fontId="58" fillId="0" borderId="11" xfId="0" applyNumberFormat="1" applyFont="1" applyBorder="1" applyAlignment="1">
      <alignment vertical="center"/>
    </xf>
    <xf numFmtId="0" fontId="0" fillId="0" borderId="11" xfId="0" applyFont="1" applyBorder="1" applyAlignment="1">
      <alignment vertical="center" wrapText="1"/>
    </xf>
    <xf numFmtId="10" fontId="0" fillId="0" borderId="11" xfId="0" applyNumberFormat="1" applyFont="1" applyBorder="1" applyAlignment="1">
      <alignment vertical="center" wrapText="1"/>
    </xf>
    <xf numFmtId="204" fontId="58" fillId="0" borderId="11" xfId="0" applyNumberFormat="1" applyFont="1" applyFill="1" applyBorder="1" applyAlignment="1">
      <alignment horizontal="center" vertical="center" wrapText="1"/>
    </xf>
    <xf numFmtId="178" fontId="0" fillId="36" borderId="11" xfId="52" applyFont="1" applyFill="1" applyBorder="1" applyAlignment="1">
      <alignment vertical="center"/>
    </xf>
    <xf numFmtId="0" fontId="0" fillId="0" borderId="11" xfId="0" applyFont="1" applyBorder="1" applyAlignment="1">
      <alignment vertical="center"/>
    </xf>
    <xf numFmtId="178" fontId="0" fillId="0" borderId="11" xfId="0" applyNumberFormat="1" applyFont="1" applyBorder="1" applyAlignment="1">
      <alignment vertical="center"/>
    </xf>
    <xf numFmtId="206" fontId="2" fillId="36" borderId="11" xfId="0" applyNumberFormat="1" applyFont="1" applyFill="1" applyBorder="1" applyAlignment="1">
      <alignment horizontal="center" vertical="center" wrapText="1"/>
    </xf>
    <xf numFmtId="10" fontId="2" fillId="36" borderId="11" xfId="0" applyNumberFormat="1" applyFont="1" applyFill="1" applyBorder="1" applyAlignment="1">
      <alignment horizontal="center" vertical="center" wrapText="1"/>
    </xf>
    <xf numFmtId="204" fontId="0" fillId="36" borderId="11" xfId="0" applyNumberFormat="1" applyFont="1" applyFill="1" applyBorder="1" applyAlignment="1">
      <alignment vertical="center" wrapText="1"/>
    </xf>
    <xf numFmtId="0" fontId="0" fillId="36" borderId="11" xfId="0" applyFont="1" applyFill="1" applyBorder="1" applyAlignment="1">
      <alignment horizontal="center" vertical="center" wrapText="1"/>
    </xf>
    <xf numFmtId="9" fontId="11" fillId="36" borderId="11" xfId="59" applyFont="1" applyFill="1" applyBorder="1" applyAlignment="1">
      <alignment horizontal="center" vertical="center" wrapText="1"/>
    </xf>
    <xf numFmtId="0" fontId="10" fillId="37" borderId="19" xfId="56" applyFont="1" applyFill="1" applyBorder="1" applyAlignment="1">
      <alignment horizontal="center" vertical="center" textRotation="90" wrapText="1"/>
      <protection/>
    </xf>
    <xf numFmtId="3" fontId="10" fillId="37" borderId="19" xfId="56" applyNumberFormat="1" applyFont="1" applyFill="1" applyBorder="1" applyAlignment="1">
      <alignment horizontal="center" vertical="center" wrapText="1"/>
      <protection/>
    </xf>
    <xf numFmtId="9" fontId="11" fillId="36" borderId="11" xfId="59" applyFont="1" applyFill="1" applyBorder="1" applyAlignment="1">
      <alignment horizontal="right" vertical="center"/>
    </xf>
    <xf numFmtId="14" fontId="11" fillId="36" borderId="11" xfId="56" applyNumberFormat="1" applyFont="1" applyFill="1" applyBorder="1" applyAlignment="1">
      <alignment horizontal="center" vertical="center" wrapText="1"/>
      <protection/>
    </xf>
    <xf numFmtId="198" fontId="11" fillId="36" borderId="11" xfId="51" applyNumberFormat="1" applyFont="1" applyFill="1" applyBorder="1" applyAlignment="1">
      <alignment horizontal="center" vertical="center" wrapText="1"/>
    </xf>
    <xf numFmtId="198" fontId="11" fillId="36" borderId="11" xfId="51" applyNumberFormat="1" applyFont="1" applyFill="1" applyBorder="1" applyAlignment="1">
      <alignment horizontal="right" vertical="center"/>
    </xf>
    <xf numFmtId="9" fontId="2" fillId="36" borderId="11" xfId="0" applyNumberFormat="1" applyFont="1" applyFill="1" applyBorder="1" applyAlignment="1">
      <alignment horizontal="center" vertical="center" wrapText="1"/>
    </xf>
    <xf numFmtId="178" fontId="0" fillId="0" borderId="11" xfId="52"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178" fontId="0" fillId="0" borderId="11" xfId="52" applyFont="1" applyBorder="1" applyAlignment="1">
      <alignment vertical="center"/>
    </xf>
    <xf numFmtId="0" fontId="0" fillId="0" borderId="0" xfId="0" applyFont="1" applyAlignment="1">
      <alignment vertical="center"/>
    </xf>
    <xf numFmtId="0" fontId="58" fillId="0" borderId="11" xfId="0" applyFont="1" applyBorder="1" applyAlignment="1">
      <alignment vertical="center" wrapText="1"/>
    </xf>
    <xf numFmtId="178" fontId="58" fillId="0" borderId="11" xfId="52" applyFont="1" applyBorder="1" applyAlignment="1">
      <alignment vertical="center"/>
    </xf>
    <xf numFmtId="0" fontId="0" fillId="0" borderId="0" xfId="0" applyFont="1" applyAlignment="1">
      <alignment horizontal="center" vertical="center" wrapText="1"/>
    </xf>
    <xf numFmtId="0" fontId="0" fillId="0" borderId="11" xfId="0" applyBorder="1" applyAlignment="1">
      <alignment vertical="center"/>
    </xf>
    <xf numFmtId="10" fontId="0" fillId="0" borderId="11" xfId="58" applyNumberFormat="1" applyFont="1" applyBorder="1" applyAlignment="1">
      <alignment vertical="center"/>
    </xf>
    <xf numFmtId="0" fontId="0" fillId="36" borderId="11" xfId="0" applyFill="1" applyBorder="1" applyAlignment="1">
      <alignment vertical="center"/>
    </xf>
    <xf numFmtId="0" fontId="2" fillId="38" borderId="0" xfId="56" applyFont="1" applyFill="1" applyAlignment="1">
      <alignment vertical="center"/>
      <protection/>
    </xf>
    <xf numFmtId="198" fontId="11" fillId="36" borderId="11" xfId="51" applyNumberFormat="1" applyFont="1" applyFill="1" applyBorder="1" applyAlignment="1">
      <alignment horizontal="right" vertical="center" wrapText="1"/>
    </xf>
    <xf numFmtId="10" fontId="1" fillId="36" borderId="11" xfId="58" applyNumberFormat="1" applyFont="1" applyFill="1" applyBorder="1" applyAlignment="1">
      <alignment horizontal="center" vertical="center" wrapText="1"/>
    </xf>
    <xf numFmtId="9" fontId="0" fillId="36" borderId="11" xfId="0" applyNumberFormat="1" applyFont="1" applyFill="1" applyBorder="1" applyAlignment="1">
      <alignment horizontal="center" vertical="center" wrapText="1"/>
    </xf>
    <xf numFmtId="204" fontId="0" fillId="36" borderId="11" xfId="0" applyNumberFormat="1" applyFont="1" applyFill="1" applyBorder="1" applyAlignment="1">
      <alignment horizontal="center" vertical="center" wrapText="1"/>
    </xf>
    <xf numFmtId="10" fontId="0" fillId="36" borderId="11" xfId="0" applyNumberFormat="1" applyFont="1" applyFill="1" applyBorder="1" applyAlignment="1">
      <alignment vertical="center" wrapText="1"/>
    </xf>
    <xf numFmtId="10" fontId="1" fillId="36" borderId="11" xfId="0" applyNumberFormat="1" applyFont="1" applyFill="1" applyBorder="1" applyAlignment="1">
      <alignment horizontal="center" vertical="center" wrapText="1"/>
    </xf>
    <xf numFmtId="9" fontId="2" fillId="36" borderId="0" xfId="0" applyNumberFormat="1" applyFont="1" applyFill="1" applyAlignment="1">
      <alignment/>
    </xf>
    <xf numFmtId="44" fontId="0" fillId="36" borderId="11" xfId="0" applyNumberFormat="1" applyFill="1" applyBorder="1" applyAlignment="1">
      <alignment vertical="center"/>
    </xf>
    <xf numFmtId="0" fontId="2" fillId="36" borderId="11" xfId="0" applyNumberFormat="1" applyFont="1" applyFill="1" applyBorder="1" applyAlignment="1">
      <alignment horizontal="center" vertical="center" wrapText="1"/>
    </xf>
    <xf numFmtId="204" fontId="58" fillId="36" borderId="11" xfId="0" applyNumberFormat="1" applyFont="1" applyFill="1" applyBorder="1" applyAlignment="1">
      <alignment horizontal="center" vertical="center" wrapText="1"/>
    </xf>
    <xf numFmtId="0" fontId="0" fillId="36" borderId="0" xfId="0" applyFont="1" applyFill="1" applyAlignment="1">
      <alignment vertical="center"/>
    </xf>
    <xf numFmtId="0" fontId="11" fillId="36" borderId="11" xfId="56" applyFont="1" applyFill="1" applyBorder="1" applyAlignment="1">
      <alignment horizontal="center" vertical="center" wrapText="1"/>
      <protection/>
    </xf>
    <xf numFmtId="0" fontId="11" fillId="36" borderId="11" xfId="56" applyFont="1" applyFill="1" applyBorder="1" applyAlignment="1">
      <alignment horizontal="left" vertical="center" wrapText="1"/>
      <protection/>
    </xf>
    <xf numFmtId="0" fontId="10" fillId="37" borderId="19" xfId="56" applyFont="1" applyFill="1" applyBorder="1" applyAlignment="1">
      <alignment horizontal="center" vertical="center" wrapText="1"/>
      <protection/>
    </xf>
    <xf numFmtId="10" fontId="1" fillId="0" borderId="11" xfId="0" applyNumberFormat="1" applyFont="1" applyBorder="1" applyAlignment="1">
      <alignment horizontal="center" vertical="center" wrapText="1"/>
    </xf>
    <xf numFmtId="49" fontId="0" fillId="0" borderId="11" xfId="52" applyNumberFormat="1" applyFont="1" applyBorder="1" applyAlignment="1">
      <alignment horizontal="center" vertical="center" wrapText="1"/>
    </xf>
    <xf numFmtId="10" fontId="12" fillId="36" borderId="11" xfId="0" applyNumberFormat="1" applyFont="1" applyFill="1" applyBorder="1" applyAlignment="1">
      <alignment vertical="center" wrapText="1"/>
    </xf>
    <xf numFmtId="178" fontId="0" fillId="0" borderId="0" xfId="0" applyNumberFormat="1" applyAlignment="1">
      <alignment/>
    </xf>
    <xf numFmtId="0" fontId="0" fillId="36" borderId="16" xfId="0" applyFont="1" applyFill="1" applyBorder="1" applyAlignment="1">
      <alignment horizontal="center" vertical="center" wrapText="1"/>
    </xf>
    <xf numFmtId="0" fontId="0" fillId="36" borderId="0" xfId="0" applyFill="1" applyBorder="1" applyAlignment="1">
      <alignment/>
    </xf>
    <xf numFmtId="178" fontId="0" fillId="36" borderId="0" xfId="52" applyFont="1" applyFill="1" applyBorder="1" applyAlignment="1">
      <alignment vertical="center"/>
    </xf>
    <xf numFmtId="0" fontId="0" fillId="36" borderId="0" xfId="0" applyFill="1" applyBorder="1" applyAlignment="1">
      <alignment vertical="center"/>
    </xf>
    <xf numFmtId="178" fontId="0" fillId="36" borderId="0" xfId="0" applyNumberFormat="1" applyFill="1" applyBorder="1" applyAlignment="1">
      <alignment vertical="center"/>
    </xf>
    <xf numFmtId="9" fontId="0" fillId="36" borderId="0" xfId="59" applyNumberFormat="1" applyFont="1" applyFill="1" applyBorder="1" applyAlignment="1">
      <alignment vertical="center"/>
    </xf>
    <xf numFmtId="14" fontId="0" fillId="36" borderId="11" xfId="0" applyNumberFormat="1" applyFont="1" applyFill="1" applyBorder="1" applyAlignment="1">
      <alignment horizontal="center" vertical="center"/>
    </xf>
    <xf numFmtId="178" fontId="0" fillId="36" borderId="11" xfId="52" applyFont="1" applyFill="1" applyBorder="1" applyAlignment="1">
      <alignment horizontal="center" vertical="center"/>
    </xf>
    <xf numFmtId="0" fontId="2" fillId="36" borderId="0" xfId="0" applyFont="1" applyFill="1" applyAlignment="1">
      <alignment horizontal="center" vertical="center"/>
    </xf>
    <xf numFmtId="9" fontId="12" fillId="36" borderId="11" xfId="58" applyFont="1" applyFill="1" applyBorder="1" applyAlignment="1">
      <alignment horizontal="center" vertical="center" wrapText="1"/>
    </xf>
    <xf numFmtId="204" fontId="12" fillId="36" borderId="11" xfId="0" applyNumberFormat="1" applyFont="1" applyFill="1" applyBorder="1" applyAlignment="1">
      <alignment horizontal="center" vertical="center" wrapText="1"/>
    </xf>
    <xf numFmtId="9" fontId="0" fillId="36" borderId="11" xfId="58" applyFont="1" applyFill="1" applyBorder="1" applyAlignment="1">
      <alignment vertical="center"/>
    </xf>
    <xf numFmtId="198" fontId="12" fillId="36" borderId="0" xfId="48" applyNumberFormat="1" applyFont="1" applyFill="1" applyAlignment="1">
      <alignment/>
    </xf>
    <xf numFmtId="9" fontId="12" fillId="36" borderId="11" xfId="0" applyNumberFormat="1"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11" xfId="0" applyFont="1" applyFill="1" applyBorder="1" applyAlignment="1">
      <alignment horizontal="center" vertical="center" wrapText="1"/>
    </xf>
    <xf numFmtId="10" fontId="1" fillId="36" borderId="19" xfId="0" applyNumberFormat="1" applyFont="1" applyFill="1" applyBorder="1" applyAlignment="1">
      <alignment horizontal="center" vertical="center" wrapText="1"/>
    </xf>
    <xf numFmtId="9" fontId="59" fillId="36" borderId="11" xfId="58" applyFont="1" applyFill="1" applyBorder="1" applyAlignment="1">
      <alignment horizontal="center" vertical="center" wrapText="1"/>
    </xf>
    <xf numFmtId="10" fontId="60" fillId="36" borderId="11" xfId="0" applyNumberFormat="1" applyFont="1" applyFill="1" applyBorder="1" applyAlignment="1">
      <alignment horizontal="center" vertical="center" wrapText="1"/>
    </xf>
    <xf numFmtId="9" fontId="0" fillId="36" borderId="11" xfId="58" applyFont="1" applyFill="1" applyBorder="1" applyAlignment="1">
      <alignment horizontal="center" vertical="center" wrapText="1"/>
    </xf>
    <xf numFmtId="178" fontId="0" fillId="36" borderId="11" xfId="52" applyFont="1" applyFill="1" applyBorder="1" applyAlignment="1">
      <alignment vertical="center"/>
    </xf>
    <xf numFmtId="204" fontId="11" fillId="36" borderId="11" xfId="59" applyNumberFormat="1" applyFont="1" applyFill="1" applyBorder="1" applyAlignment="1">
      <alignment horizontal="center" vertical="center" wrapText="1"/>
    </xf>
    <xf numFmtId="198" fontId="10" fillId="36" borderId="11" xfId="51" applyNumberFormat="1" applyFont="1" applyFill="1" applyBorder="1" applyAlignment="1">
      <alignment horizontal="right" vertical="center" wrapText="1"/>
    </xf>
    <xf numFmtId="198" fontId="61" fillId="36" borderId="11" xfId="51" applyNumberFormat="1" applyFont="1" applyFill="1" applyBorder="1" applyAlignment="1">
      <alignment horizontal="right" vertical="center" wrapText="1"/>
    </xf>
    <xf numFmtId="0" fontId="0" fillId="36" borderId="11" xfId="0" applyFont="1" applyFill="1" applyBorder="1" applyAlignment="1">
      <alignment vertical="center" wrapText="1"/>
    </xf>
    <xf numFmtId="0" fontId="0" fillId="36" borderId="11" xfId="0" applyFont="1" applyFill="1" applyBorder="1" applyAlignment="1">
      <alignment vertical="center"/>
    </xf>
    <xf numFmtId="14" fontId="0" fillId="36" borderId="11" xfId="0" applyNumberFormat="1" applyFont="1" applyFill="1" applyBorder="1" applyAlignment="1">
      <alignment vertical="center"/>
    </xf>
    <xf numFmtId="178" fontId="0" fillId="36" borderId="11" xfId="0" applyNumberFormat="1" applyFont="1" applyFill="1" applyBorder="1" applyAlignment="1">
      <alignment vertical="center"/>
    </xf>
    <xf numFmtId="10" fontId="0" fillId="36" borderId="11" xfId="58" applyNumberFormat="1" applyFont="1" applyFill="1" applyBorder="1" applyAlignment="1">
      <alignment vertical="center"/>
    </xf>
    <xf numFmtId="9" fontId="11" fillId="36" borderId="11" xfId="59" applyFont="1" applyFill="1" applyBorder="1" applyAlignment="1">
      <alignment horizontal="right" vertical="center" wrapText="1"/>
    </xf>
    <xf numFmtId="0" fontId="62" fillId="0" borderId="0" xfId="56" applyFont="1" applyBorder="1" applyAlignment="1">
      <alignment horizontal="center" vertical="center" wrapText="1"/>
      <protection/>
    </xf>
    <xf numFmtId="0" fontId="5" fillId="0" borderId="20" xfId="56" applyFont="1" applyBorder="1" applyAlignment="1">
      <alignment horizontal="center" vertical="center" wrapText="1"/>
      <protection/>
    </xf>
    <xf numFmtId="0" fontId="5" fillId="0" borderId="0" xfId="56" applyFont="1" applyBorder="1" applyAlignment="1">
      <alignment horizontal="center" vertical="center" wrapText="1"/>
      <protection/>
    </xf>
    <xf numFmtId="0" fontId="5" fillId="0" borderId="21" xfId="56" applyFont="1" applyBorder="1" applyAlignment="1">
      <alignment horizontal="center" vertical="center" wrapText="1"/>
      <protection/>
    </xf>
    <xf numFmtId="0" fontId="1" fillId="0" borderId="0" xfId="56" applyFont="1" applyFill="1" applyBorder="1" applyAlignment="1">
      <alignment horizontal="left" vertical="center" wrapText="1" indent="1"/>
      <protection/>
    </xf>
    <xf numFmtId="0" fontId="1" fillId="0" borderId="15" xfId="56" applyFont="1" applyFill="1" applyBorder="1" applyAlignment="1">
      <alignment horizontal="center" vertical="center" wrapText="1"/>
      <protection/>
    </xf>
    <xf numFmtId="14" fontId="1" fillId="0" borderId="22" xfId="56" applyNumberFormat="1" applyFont="1" applyFill="1" applyBorder="1" applyAlignment="1">
      <alignment horizontal="center" vertical="center" wrapText="1"/>
      <protection/>
    </xf>
    <xf numFmtId="0" fontId="1" fillId="0" borderId="22" xfId="56" applyFont="1" applyFill="1" applyBorder="1" applyAlignment="1">
      <alignment horizontal="center" vertical="center" wrapText="1"/>
      <protection/>
    </xf>
    <xf numFmtId="0" fontId="1" fillId="0" borderId="0" xfId="56" applyFont="1" applyBorder="1" applyAlignment="1">
      <alignment horizontal="left" vertical="center" wrapText="1" indent="1"/>
      <protection/>
    </xf>
    <xf numFmtId="0" fontId="1" fillId="0" borderId="23" xfId="56" applyFont="1" applyFill="1" applyBorder="1" applyAlignment="1">
      <alignment horizontal="center" vertical="center" wrapText="1"/>
      <protection/>
    </xf>
    <xf numFmtId="0" fontId="1" fillId="0" borderId="15" xfId="56" applyFont="1" applyBorder="1" applyAlignment="1">
      <alignment horizontal="center" vertical="center" wrapText="1"/>
      <protection/>
    </xf>
    <xf numFmtId="0" fontId="10" fillId="37" borderId="19" xfId="56" applyFont="1" applyFill="1" applyBorder="1" applyAlignment="1">
      <alignment horizontal="center" vertical="center" wrapText="1"/>
      <protection/>
    </xf>
    <xf numFmtId="0" fontId="10" fillId="37" borderId="24" xfId="56" applyFont="1" applyFill="1" applyBorder="1" applyAlignment="1">
      <alignment horizontal="center" vertical="center" wrapText="1"/>
      <protection/>
    </xf>
    <xf numFmtId="0" fontId="10" fillId="37" borderId="19" xfId="56" applyFont="1" applyFill="1" applyBorder="1" applyAlignment="1">
      <alignment horizontal="center" vertical="center"/>
      <protection/>
    </xf>
    <xf numFmtId="0" fontId="10" fillId="37" borderId="24" xfId="56" applyFont="1" applyFill="1" applyBorder="1" applyAlignment="1">
      <alignment horizontal="center" vertical="center"/>
      <protection/>
    </xf>
    <xf numFmtId="0" fontId="10" fillId="37" borderId="11" xfId="56" applyFont="1" applyFill="1" applyBorder="1" applyAlignment="1">
      <alignment horizontal="center" vertical="center"/>
      <protection/>
    </xf>
    <xf numFmtId="0" fontId="10" fillId="37" borderId="11" xfId="56" applyFont="1" applyFill="1" applyBorder="1" applyAlignment="1">
      <alignment horizontal="center" vertical="center" wrapText="1"/>
      <protection/>
    </xf>
    <xf numFmtId="0" fontId="11" fillId="36" borderId="11" xfId="56" applyFont="1" applyFill="1" applyBorder="1" applyAlignment="1">
      <alignment horizontal="left" vertical="center" wrapText="1"/>
      <protection/>
    </xf>
    <xf numFmtId="0" fontId="11" fillId="36" borderId="11" xfId="56" applyFont="1" applyFill="1" applyBorder="1" applyAlignment="1">
      <alignment horizontal="center" vertical="center" wrapText="1"/>
      <protection/>
    </xf>
    <xf numFmtId="0" fontId="10" fillId="37" borderId="25" xfId="56" applyFont="1" applyFill="1" applyBorder="1" applyAlignment="1">
      <alignment horizontal="center" vertical="center" wrapText="1"/>
      <protection/>
    </xf>
    <xf numFmtId="0" fontId="10" fillId="37" borderId="16" xfId="56" applyFont="1" applyFill="1" applyBorder="1" applyAlignment="1">
      <alignment horizontal="center" vertical="center" wrapText="1"/>
      <protection/>
    </xf>
    <xf numFmtId="0" fontId="10" fillId="37" borderId="25" xfId="56" applyFont="1" applyFill="1" applyBorder="1" applyAlignment="1">
      <alignment horizontal="center" vertical="center"/>
      <protection/>
    </xf>
    <xf numFmtId="0" fontId="10" fillId="37" borderId="23" xfId="56" applyFont="1" applyFill="1" applyBorder="1" applyAlignment="1">
      <alignment horizontal="center" vertical="center"/>
      <protection/>
    </xf>
    <xf numFmtId="0" fontId="10" fillId="37" borderId="16" xfId="56" applyFont="1" applyFill="1" applyBorder="1" applyAlignment="1">
      <alignment horizontal="center" vertical="center"/>
      <protection/>
    </xf>
    <xf numFmtId="0" fontId="1" fillId="0" borderId="0" xfId="56" applyFont="1" applyAlignment="1">
      <alignment horizontal="center" vertical="center" wrapText="1"/>
      <protection/>
    </xf>
    <xf numFmtId="0" fontId="2" fillId="0" borderId="15" xfId="56" applyFont="1" applyBorder="1" applyAlignment="1">
      <alignment horizontal="center" vertical="center"/>
      <protection/>
    </xf>
    <xf numFmtId="0" fontId="36" fillId="36" borderId="11" xfId="56" applyFont="1" applyFill="1" applyBorder="1" applyAlignment="1">
      <alignment horizontal="center" vertical="center" wrapText="1"/>
      <protection/>
    </xf>
    <xf numFmtId="0" fontId="62" fillId="0" borderId="26"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29" xfId="0" applyFont="1" applyBorder="1" applyAlignment="1">
      <alignment horizontal="center" vertical="center" wrapText="1"/>
    </xf>
    <xf numFmtId="0" fontId="62"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23" xfId="0" applyFont="1" applyBorder="1" applyAlignment="1">
      <alignment horizontal="left" vertical="center" wrapText="1"/>
    </xf>
    <xf numFmtId="0" fontId="1" fillId="0" borderId="32" xfId="0" applyFont="1" applyBorder="1" applyAlignment="1">
      <alignment horizontal="left" vertical="center" wrapText="1"/>
    </xf>
    <xf numFmtId="14" fontId="1" fillId="0" borderId="23" xfId="0" applyNumberFormat="1"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2" fillId="0" borderId="15"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1" fillId="0" borderId="0" xfId="0" applyFont="1" applyBorder="1" applyAlignment="1">
      <alignment horizontal="left" vertical="center" wrapText="1"/>
    </xf>
    <xf numFmtId="0" fontId="8" fillId="0" borderId="15" xfId="0" applyFont="1" applyBorder="1" applyAlignment="1">
      <alignment horizontal="center" vertical="center" wrapText="1"/>
    </xf>
    <xf numFmtId="0" fontId="2" fillId="0" borderId="23" xfId="0" applyFont="1" applyBorder="1" applyAlignment="1">
      <alignment horizontal="left" vertical="center" wrapText="1"/>
    </xf>
    <xf numFmtId="0" fontId="1" fillId="0" borderId="15"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63" fillId="34" borderId="35" xfId="0" applyFont="1" applyFill="1" applyBorder="1" applyAlignment="1">
      <alignment horizontal="left" vertical="center" wrapText="1" readingOrder="1"/>
    </xf>
    <xf numFmtId="0" fontId="63" fillId="34" borderId="0" xfId="0" applyFont="1" applyFill="1" applyBorder="1" applyAlignment="1">
      <alignment horizontal="left" vertical="center" wrapText="1" readingOrder="1"/>
    </xf>
    <xf numFmtId="0" fontId="1" fillId="2" borderId="3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2" fillId="0" borderId="15" xfId="0" applyFont="1" applyBorder="1" applyAlignment="1">
      <alignment horizontal="center" vertical="center"/>
    </xf>
    <xf numFmtId="0" fontId="1" fillId="0" borderId="0" xfId="0" applyFont="1" applyAlignment="1">
      <alignment horizontal="center" vertical="center" wrapText="1"/>
    </xf>
    <xf numFmtId="0" fontId="0" fillId="36" borderId="11" xfId="56" applyFont="1" applyFill="1" applyBorder="1" applyAlignment="1">
      <alignment horizontal="center" vertical="center" wrapText="1"/>
      <protection/>
    </xf>
    <xf numFmtId="0" fontId="0" fillId="36" borderId="25"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0" borderId="11" xfId="56" applyFont="1" applyFill="1" applyBorder="1" applyAlignment="1">
      <alignment horizontal="center" vertical="center" wrapText="1"/>
      <protection/>
    </xf>
    <xf numFmtId="0" fontId="1" fillId="35" borderId="11" xfId="0" applyFont="1" applyFill="1" applyBorder="1" applyAlignment="1">
      <alignment horizontal="center" vertical="center" wrapText="1"/>
    </xf>
    <xf numFmtId="0" fontId="1" fillId="33" borderId="25"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16" xfId="0" applyFont="1" applyFill="1" applyBorder="1" applyAlignment="1">
      <alignment horizontal="center" vertical="center"/>
    </xf>
    <xf numFmtId="0" fontId="64" fillId="34" borderId="35" xfId="0" applyFont="1" applyFill="1" applyBorder="1" applyAlignment="1">
      <alignment horizontal="left" vertical="center" wrapText="1" readingOrder="1"/>
    </xf>
    <xf numFmtId="0" fontId="64" fillId="34" borderId="0" xfId="0" applyFont="1" applyFill="1" applyBorder="1" applyAlignment="1">
      <alignment horizontal="left" vertical="center" wrapText="1" readingOrder="1"/>
    </xf>
    <xf numFmtId="0" fontId="2" fillId="0" borderId="15" xfId="0" applyFont="1" applyBorder="1" applyAlignment="1">
      <alignment horizontal="center" vertical="center" wrapText="1"/>
    </xf>
    <xf numFmtId="14" fontId="1" fillId="0" borderId="32" xfId="0" applyNumberFormat="1" applyFont="1" applyBorder="1" applyAlignment="1">
      <alignment horizontal="left" vertical="center" wrapText="1"/>
    </xf>
    <xf numFmtId="0" fontId="1"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1" fillId="33" borderId="23"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5" borderId="19"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36" borderId="11" xfId="0" applyFont="1" applyFill="1" applyBorder="1" applyAlignment="1">
      <alignment horizontal="center" vertical="center" wrapText="1"/>
    </xf>
    <xf numFmtId="0" fontId="2" fillId="36" borderId="0" xfId="0" applyFont="1" applyFill="1" applyBorder="1" applyAlignment="1">
      <alignment horizontal="center" vertical="center"/>
    </xf>
    <xf numFmtId="9" fontId="10" fillId="36" borderId="11" xfId="59" applyFont="1" applyFill="1" applyBorder="1" applyAlignment="1">
      <alignment horizontal="righ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Moneda 2" xfId="54"/>
    <cellStyle name="Neutral" xfId="55"/>
    <cellStyle name="Normal 2" xfId="56"/>
    <cellStyle name="Notas" xfId="57"/>
    <cellStyle name="Percent" xfId="58"/>
    <cellStyle name="Porcentaje 2" xfId="59"/>
    <cellStyle name="Porcentual 2" xfId="60"/>
    <cellStyle name="Porcentual 3"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0</xdr:col>
      <xdr:colOff>904875</xdr:colOff>
      <xdr:row>3</xdr:row>
      <xdr:rowOff>0</xdr:rowOff>
    </xdr:to>
    <xdr:pic>
      <xdr:nvPicPr>
        <xdr:cNvPr id="1" name="Picture 1" descr="Sin título1"/>
        <xdr:cNvPicPr preferRelativeResize="1">
          <a:picLocks noChangeAspect="1"/>
        </xdr:cNvPicPr>
      </xdr:nvPicPr>
      <xdr:blipFill>
        <a:blip r:embed="rId1"/>
        <a:stretch>
          <a:fillRect/>
        </a:stretch>
      </xdr:blipFill>
      <xdr:spPr>
        <a:xfrm>
          <a:off x="85725" y="47625"/>
          <a:ext cx="819150" cy="838200"/>
        </a:xfrm>
        <a:prstGeom prst="rect">
          <a:avLst/>
        </a:prstGeom>
        <a:noFill/>
        <a:ln w="9525" cmpd="sng">
          <a:noFill/>
        </a:ln>
      </xdr:spPr>
    </xdr:pic>
    <xdr:clientData/>
  </xdr:twoCellAnchor>
  <xdr:twoCellAnchor>
    <xdr:from>
      <xdr:col>0</xdr:col>
      <xdr:colOff>85725</xdr:colOff>
      <xdr:row>0</xdr:row>
      <xdr:rowOff>47625</xdr:rowOff>
    </xdr:from>
    <xdr:to>
      <xdr:col>0</xdr:col>
      <xdr:colOff>904875</xdr:colOff>
      <xdr:row>3</xdr:row>
      <xdr:rowOff>0</xdr:rowOff>
    </xdr:to>
    <xdr:pic>
      <xdr:nvPicPr>
        <xdr:cNvPr id="2" name="Picture 1" descr="Sin título1"/>
        <xdr:cNvPicPr preferRelativeResize="1">
          <a:picLocks noChangeAspect="1"/>
        </xdr:cNvPicPr>
      </xdr:nvPicPr>
      <xdr:blipFill>
        <a:blip r:embed="rId1"/>
        <a:stretch>
          <a:fillRect/>
        </a:stretch>
      </xdr:blipFill>
      <xdr:spPr>
        <a:xfrm>
          <a:off x="85725" y="47625"/>
          <a:ext cx="819150" cy="838200"/>
        </a:xfrm>
        <a:prstGeom prst="rect">
          <a:avLst/>
        </a:prstGeom>
        <a:noFill/>
        <a:ln w="9525" cmpd="sng">
          <a:noFill/>
        </a:ln>
      </xdr:spPr>
    </xdr:pic>
    <xdr:clientData/>
  </xdr:twoCellAnchor>
  <xdr:twoCellAnchor>
    <xdr:from>
      <xdr:col>0</xdr:col>
      <xdr:colOff>85725</xdr:colOff>
      <xdr:row>0</xdr:row>
      <xdr:rowOff>47625</xdr:rowOff>
    </xdr:from>
    <xdr:to>
      <xdr:col>0</xdr:col>
      <xdr:colOff>904875</xdr:colOff>
      <xdr:row>3</xdr:row>
      <xdr:rowOff>0</xdr:rowOff>
    </xdr:to>
    <xdr:pic>
      <xdr:nvPicPr>
        <xdr:cNvPr id="3" name="Picture 1" descr="Sin título1"/>
        <xdr:cNvPicPr preferRelativeResize="1">
          <a:picLocks noChangeAspect="1"/>
        </xdr:cNvPicPr>
      </xdr:nvPicPr>
      <xdr:blipFill>
        <a:blip r:embed="rId1"/>
        <a:stretch>
          <a:fillRect/>
        </a:stretch>
      </xdr:blipFill>
      <xdr:spPr>
        <a:xfrm>
          <a:off x="85725" y="47625"/>
          <a:ext cx="8191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47625</xdr:rowOff>
    </xdr:from>
    <xdr:to>
      <xdr:col>0</xdr:col>
      <xdr:colOff>1123950</xdr:colOff>
      <xdr:row>3</xdr:row>
      <xdr:rowOff>200025</xdr:rowOff>
    </xdr:to>
    <xdr:pic>
      <xdr:nvPicPr>
        <xdr:cNvPr id="1" name="Picture 1" descr="Sin título1"/>
        <xdr:cNvPicPr preferRelativeResize="1">
          <a:picLocks noChangeAspect="1"/>
        </xdr:cNvPicPr>
      </xdr:nvPicPr>
      <xdr:blipFill>
        <a:blip r:embed="rId1"/>
        <a:stretch>
          <a:fillRect/>
        </a:stretch>
      </xdr:blipFill>
      <xdr:spPr>
        <a:xfrm>
          <a:off x="104775" y="47625"/>
          <a:ext cx="101917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diaz\AppData\Local\Microsoft\Windows\Temporary%20Internet%20Files\Content.Outlook\K3HBUCRK\Ejecuci&#243;n%20Presupuestal%202014-03-31%20Definitiv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ow r="57">
          <cell r="C57">
            <v>104227254017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2060"/>
  </sheetPr>
  <dimension ref="A1:R14"/>
  <sheetViews>
    <sheetView showGridLines="0" zoomScale="80" zoomScaleNormal="80" zoomScaleSheetLayoutView="130" workbookViewId="0" topLeftCell="A3">
      <pane xSplit="7" ySplit="6" topLeftCell="P9" activePane="bottomRight" state="frozen"/>
      <selection pane="topLeft" activeCell="A3" sqref="A3"/>
      <selection pane="topRight" activeCell="H3" sqref="H3"/>
      <selection pane="bottomLeft" activeCell="A9" sqref="A9"/>
      <selection pane="bottomRight" activeCell="D10" sqref="D10"/>
    </sheetView>
  </sheetViews>
  <sheetFormatPr defaultColWidth="11.421875" defaultRowHeight="12.75"/>
  <cols>
    <col min="1" max="1" width="19.57421875" style="35" customWidth="1"/>
    <col min="2" max="2" width="23.00390625" style="36" customWidth="1"/>
    <col min="3" max="3" width="36.140625" style="35" customWidth="1"/>
    <col min="4" max="4" width="8.57421875" style="35" customWidth="1"/>
    <col min="5" max="5" width="9.00390625" style="35" customWidth="1"/>
    <col min="6" max="6" width="9.8515625" style="35" customWidth="1"/>
    <col min="7" max="7" width="11.7109375" style="35" customWidth="1"/>
    <col min="8" max="8" width="9.421875" style="35" hidden="1" customWidth="1"/>
    <col min="9" max="9" width="28.57421875" style="35" hidden="1" customWidth="1"/>
    <col min="10" max="10" width="33.28125" style="35" hidden="1" customWidth="1"/>
    <col min="11" max="12" width="13.00390625" style="35" hidden="1" customWidth="1"/>
    <col min="13" max="13" width="18.57421875" style="35" hidden="1" customWidth="1"/>
    <col min="14" max="14" width="16.7109375" style="35" hidden="1" customWidth="1"/>
    <col min="15" max="15" width="16.421875" style="35" hidden="1" customWidth="1"/>
    <col min="16" max="16" width="17.140625" style="35" hidden="1" customWidth="1"/>
    <col min="17" max="17" width="17.28125" style="35" customWidth="1"/>
    <col min="18" max="18" width="70.8515625" style="35" customWidth="1"/>
    <col min="19" max="16384" width="11.421875" style="35" customWidth="1"/>
  </cols>
  <sheetData>
    <row r="1" spans="1:18" s="29" customFormat="1" ht="21" customHeight="1">
      <c r="A1" s="126" t="s">
        <v>12</v>
      </c>
      <c r="B1" s="126"/>
      <c r="C1" s="126"/>
      <c r="D1" s="127" t="s">
        <v>75</v>
      </c>
      <c r="E1" s="127"/>
      <c r="F1" s="127"/>
      <c r="G1" s="127"/>
      <c r="H1" s="127"/>
      <c r="I1" s="127"/>
      <c r="J1" s="127"/>
      <c r="K1" s="127"/>
      <c r="L1" s="127"/>
      <c r="M1" s="127"/>
      <c r="N1" s="127"/>
      <c r="O1" s="127"/>
      <c r="P1" s="127"/>
      <c r="Q1" s="127"/>
      <c r="R1" s="127"/>
    </row>
    <row r="2" spans="1:18" s="29" customFormat="1" ht="19.5" customHeight="1">
      <c r="A2" s="126"/>
      <c r="B2" s="126"/>
      <c r="C2" s="126"/>
      <c r="D2" s="128"/>
      <c r="E2" s="128"/>
      <c r="F2" s="128"/>
      <c r="G2" s="128"/>
      <c r="H2" s="128"/>
      <c r="I2" s="128"/>
      <c r="J2" s="128"/>
      <c r="K2" s="128"/>
      <c r="L2" s="128"/>
      <c r="M2" s="128"/>
      <c r="N2" s="128"/>
      <c r="O2" s="128"/>
      <c r="P2" s="128"/>
      <c r="Q2" s="128"/>
      <c r="R2" s="128"/>
    </row>
    <row r="3" spans="1:18" s="29" customFormat="1" ht="29.25" customHeight="1">
      <c r="A3" s="126"/>
      <c r="B3" s="126"/>
      <c r="C3" s="126"/>
      <c r="D3" s="128"/>
      <c r="E3" s="128"/>
      <c r="F3" s="128"/>
      <c r="G3" s="128"/>
      <c r="H3" s="128"/>
      <c r="I3" s="128"/>
      <c r="J3" s="128"/>
      <c r="K3" s="128"/>
      <c r="L3" s="128"/>
      <c r="M3" s="128"/>
      <c r="N3" s="128"/>
      <c r="O3" s="128"/>
      <c r="P3" s="128"/>
      <c r="Q3" s="128"/>
      <c r="R3" s="128"/>
    </row>
    <row r="4" spans="1:18" s="29" customFormat="1" ht="35.25" customHeight="1" thickBot="1">
      <c r="A4" s="126"/>
      <c r="B4" s="126"/>
      <c r="C4" s="126"/>
      <c r="D4" s="129"/>
      <c r="E4" s="129"/>
      <c r="F4" s="129"/>
      <c r="G4" s="129"/>
      <c r="H4" s="129"/>
      <c r="I4" s="129"/>
      <c r="J4" s="129"/>
      <c r="K4" s="129"/>
      <c r="L4" s="129"/>
      <c r="M4" s="129"/>
      <c r="N4" s="129"/>
      <c r="O4" s="129"/>
      <c r="P4" s="129"/>
      <c r="Q4" s="129"/>
      <c r="R4" s="129"/>
    </row>
    <row r="5" spans="1:18" s="29" customFormat="1" ht="39.75" customHeight="1">
      <c r="A5" s="130" t="s">
        <v>76</v>
      </c>
      <c r="B5" s="130"/>
      <c r="C5" s="131" t="s">
        <v>77</v>
      </c>
      <c r="D5" s="131"/>
      <c r="E5" s="131"/>
      <c r="F5" s="30"/>
      <c r="I5" s="31" t="s">
        <v>24</v>
      </c>
      <c r="J5" s="132">
        <v>41934</v>
      </c>
      <c r="K5" s="133"/>
      <c r="L5" s="133"/>
      <c r="M5" s="133"/>
      <c r="N5" s="32"/>
      <c r="O5" s="32"/>
      <c r="P5" s="32"/>
      <c r="Q5" s="32"/>
      <c r="R5" s="32"/>
    </row>
    <row r="6" spans="1:18" s="29" customFormat="1" ht="34.5" customHeight="1">
      <c r="A6" s="134" t="s">
        <v>10</v>
      </c>
      <c r="B6" s="134"/>
      <c r="C6" s="135" t="s">
        <v>78</v>
      </c>
      <c r="D6" s="135"/>
      <c r="E6" s="135"/>
      <c r="F6" s="32"/>
      <c r="I6" s="33" t="s">
        <v>79</v>
      </c>
      <c r="J6" s="136">
        <v>2014</v>
      </c>
      <c r="K6" s="136"/>
      <c r="L6" s="136"/>
      <c r="M6" s="136"/>
      <c r="N6" s="32"/>
      <c r="O6" s="32"/>
      <c r="P6" s="32"/>
      <c r="Q6" s="32"/>
      <c r="R6" s="32"/>
    </row>
    <row r="7" spans="1:18" s="34" customFormat="1" ht="30" customHeight="1">
      <c r="A7" s="137" t="s">
        <v>80</v>
      </c>
      <c r="B7" s="139" t="s">
        <v>9</v>
      </c>
      <c r="C7" s="141" t="s">
        <v>1</v>
      </c>
      <c r="D7" s="142" t="s">
        <v>25</v>
      </c>
      <c r="E7" s="142"/>
      <c r="F7" s="142"/>
      <c r="G7" s="142"/>
      <c r="H7" s="142" t="s">
        <v>30</v>
      </c>
      <c r="I7" s="142"/>
      <c r="J7" s="137" t="s">
        <v>20</v>
      </c>
      <c r="K7" s="145" t="s">
        <v>29</v>
      </c>
      <c r="L7" s="146"/>
      <c r="M7" s="147" t="s">
        <v>4</v>
      </c>
      <c r="N7" s="148"/>
      <c r="O7" s="148"/>
      <c r="P7" s="148"/>
      <c r="Q7" s="149"/>
      <c r="R7" s="139" t="s">
        <v>28</v>
      </c>
    </row>
    <row r="8" spans="1:18" s="34" customFormat="1" ht="47.25" customHeight="1">
      <c r="A8" s="138"/>
      <c r="B8" s="140"/>
      <c r="C8" s="139"/>
      <c r="D8" s="59" t="s">
        <v>5</v>
      </c>
      <c r="E8" s="59" t="s">
        <v>6</v>
      </c>
      <c r="F8" s="59" t="s">
        <v>7</v>
      </c>
      <c r="G8" s="59" t="s">
        <v>8</v>
      </c>
      <c r="H8" s="137"/>
      <c r="I8" s="137"/>
      <c r="J8" s="138"/>
      <c r="K8" s="91" t="s">
        <v>0</v>
      </c>
      <c r="L8" s="91" t="s">
        <v>3</v>
      </c>
      <c r="M8" s="91" t="s">
        <v>31</v>
      </c>
      <c r="N8" s="91" t="s">
        <v>32</v>
      </c>
      <c r="O8" s="60" t="s">
        <v>26</v>
      </c>
      <c r="P8" s="91" t="s">
        <v>33</v>
      </c>
      <c r="Q8" s="60" t="s">
        <v>34</v>
      </c>
      <c r="R8" s="140"/>
    </row>
    <row r="9" spans="1:18" s="77" customFormat="1" ht="91.5" customHeight="1">
      <c r="A9" s="152" t="s">
        <v>45</v>
      </c>
      <c r="B9" s="61">
        <v>0.23</v>
      </c>
      <c r="C9" s="90" t="s">
        <v>81</v>
      </c>
      <c r="D9" s="58">
        <v>0</v>
      </c>
      <c r="E9" s="58">
        <v>0</v>
      </c>
      <c r="F9" s="125">
        <v>0.17</v>
      </c>
      <c r="G9" s="226">
        <v>0.22</v>
      </c>
      <c r="H9" s="144" t="s">
        <v>82</v>
      </c>
      <c r="I9" s="144"/>
      <c r="J9" s="89" t="s">
        <v>83</v>
      </c>
      <c r="K9" s="62">
        <v>41640</v>
      </c>
      <c r="L9" s="62">
        <v>42004</v>
      </c>
      <c r="M9" s="63">
        <v>989262930369.65</v>
      </c>
      <c r="N9" s="63">
        <v>985296472431</v>
      </c>
      <c r="O9" s="63"/>
      <c r="P9" s="63">
        <f>+M9-N9</f>
        <v>3966457938.6500244</v>
      </c>
      <c r="Q9" s="58">
        <f>+G9/B9</f>
        <v>0.9565217391304347</v>
      </c>
      <c r="R9" s="90" t="s">
        <v>84</v>
      </c>
    </row>
    <row r="10" spans="1:18" s="77" customFormat="1" ht="54.75" customHeight="1">
      <c r="A10" s="152"/>
      <c r="B10" s="64">
        <v>24786</v>
      </c>
      <c r="C10" s="90" t="s">
        <v>85</v>
      </c>
      <c r="D10" s="78">
        <v>11527</v>
      </c>
      <c r="E10" s="119">
        <f>2656+11527</f>
        <v>14183</v>
      </c>
      <c r="F10" s="119">
        <f>SUM(11527+2656+7933)</f>
        <v>22116</v>
      </c>
      <c r="G10" s="118">
        <f>+F10+7394</f>
        <v>29510</v>
      </c>
      <c r="H10" s="144" t="s">
        <v>86</v>
      </c>
      <c r="I10" s="144"/>
      <c r="J10" s="89" t="s">
        <v>87</v>
      </c>
      <c r="K10" s="62">
        <v>41640</v>
      </c>
      <c r="L10" s="62">
        <v>42004</v>
      </c>
      <c r="M10" s="63">
        <f>+'[1]Hoja1'!$C$57</f>
        <v>104227254017</v>
      </c>
      <c r="N10" s="63">
        <v>104227254017</v>
      </c>
      <c r="O10" s="63"/>
      <c r="P10" s="63">
        <f>+M10-N10</f>
        <v>0</v>
      </c>
      <c r="Q10" s="117">
        <f>+G10/B10</f>
        <v>1.1905914629226175</v>
      </c>
      <c r="R10" s="143" t="s">
        <v>136</v>
      </c>
    </row>
    <row r="11" spans="1:18" s="77" customFormat="1" ht="48" customHeight="1">
      <c r="A11" s="152"/>
      <c r="B11" s="64">
        <v>73210</v>
      </c>
      <c r="C11" s="90" t="s">
        <v>88</v>
      </c>
      <c r="D11" s="78">
        <v>45009</v>
      </c>
      <c r="E11" s="119">
        <f>45009+15143</f>
        <v>60152</v>
      </c>
      <c r="F11" s="119">
        <f>45009+15143+32615</f>
        <v>92767</v>
      </c>
      <c r="G11" s="118">
        <f>+F11+790</f>
        <v>93557</v>
      </c>
      <c r="H11" s="144" t="s">
        <v>82</v>
      </c>
      <c r="I11" s="144"/>
      <c r="J11" s="89" t="s">
        <v>89</v>
      </c>
      <c r="K11" s="62">
        <v>41640</v>
      </c>
      <c r="L11" s="62">
        <v>42004</v>
      </c>
      <c r="M11" s="63">
        <v>989262930369.65</v>
      </c>
      <c r="N11" s="63">
        <v>985296472431</v>
      </c>
      <c r="O11" s="63"/>
      <c r="P11" s="63">
        <f>+M11-N11</f>
        <v>3966457938.6500244</v>
      </c>
      <c r="Q11" s="117">
        <f>+G11/B11</f>
        <v>1.2779265127714794</v>
      </c>
      <c r="R11" s="143"/>
    </row>
    <row r="12" spans="1:18" s="77" customFormat="1" ht="53.25" customHeight="1">
      <c r="A12" s="152"/>
      <c r="B12" s="64">
        <v>58569</v>
      </c>
      <c r="C12" s="90" t="s">
        <v>90</v>
      </c>
      <c r="D12" s="78">
        <v>25638</v>
      </c>
      <c r="E12" s="119">
        <f>25638+6657</f>
        <v>32295</v>
      </c>
      <c r="F12" s="119">
        <f>25638+6657+29634</f>
        <v>61929</v>
      </c>
      <c r="G12" s="118">
        <f>+F12+4773</f>
        <v>66702</v>
      </c>
      <c r="H12" s="144" t="s">
        <v>82</v>
      </c>
      <c r="I12" s="144"/>
      <c r="J12" s="89" t="s">
        <v>89</v>
      </c>
      <c r="K12" s="62">
        <v>41640</v>
      </c>
      <c r="L12" s="62">
        <v>42004</v>
      </c>
      <c r="M12" s="63">
        <v>989262930369.65</v>
      </c>
      <c r="N12" s="63">
        <v>985296472431</v>
      </c>
      <c r="O12" s="63"/>
      <c r="P12" s="63">
        <f>+M12-N12</f>
        <v>3966457938.6500244</v>
      </c>
      <c r="Q12" s="117">
        <f>+G12/B12</f>
        <v>1.1388618552476566</v>
      </c>
      <c r="R12" s="143"/>
    </row>
    <row r="13" ht="11.25">
      <c r="F13" s="34"/>
    </row>
    <row r="14" spans="1:12" ht="54" customHeight="1">
      <c r="A14" s="150" t="s">
        <v>91</v>
      </c>
      <c r="B14" s="150"/>
      <c r="C14" s="151"/>
      <c r="D14" s="151"/>
      <c r="E14" s="151"/>
      <c r="F14" s="151"/>
      <c r="G14" s="151"/>
      <c r="I14" s="150" t="s">
        <v>92</v>
      </c>
      <c r="J14" s="150"/>
      <c r="K14" s="37"/>
      <c r="L14" s="37"/>
    </row>
  </sheetData>
  <sheetProtection sheet="1" objects="1" scenarios="1" selectLockedCells="1" selectUnlockedCells="1"/>
  <mergeCells count="26">
    <mergeCell ref="A14:B14"/>
    <mergeCell ref="C14:G14"/>
    <mergeCell ref="I14:J14"/>
    <mergeCell ref="A9:A12"/>
    <mergeCell ref="H9:I9"/>
    <mergeCell ref="H10:I10"/>
    <mergeCell ref="R10:R12"/>
    <mergeCell ref="H11:I11"/>
    <mergeCell ref="H12:I12"/>
    <mergeCell ref="K7:L7"/>
    <mergeCell ref="M7:Q7"/>
    <mergeCell ref="R7:R8"/>
    <mergeCell ref="A7:A8"/>
    <mergeCell ref="B7:B8"/>
    <mergeCell ref="C7:C8"/>
    <mergeCell ref="D7:G7"/>
    <mergeCell ref="H7:I8"/>
    <mergeCell ref="J7:J8"/>
    <mergeCell ref="A1:C4"/>
    <mergeCell ref="D1:R4"/>
    <mergeCell ref="A5:B5"/>
    <mergeCell ref="C5:E5"/>
    <mergeCell ref="J5:M5"/>
    <mergeCell ref="A6:B6"/>
    <mergeCell ref="C6:E6"/>
    <mergeCell ref="J6:M6"/>
  </mergeCells>
  <printOptions horizontalCentered="1" verticalCentered="1"/>
  <pageMargins left="1.1811023622047245" right="0.1968503937007874" top="0.3937007874015748" bottom="0.3937007874015748" header="0" footer="0"/>
  <pageSetup horizontalDpi="600" verticalDpi="600" orientation="landscape" paperSize="5" scale="4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V19"/>
  <sheetViews>
    <sheetView showGridLines="0" zoomScale="80" zoomScaleNormal="80" zoomScalePageLayoutView="0" workbookViewId="0" topLeftCell="A13">
      <selection activeCell="X16" sqref="X16"/>
    </sheetView>
  </sheetViews>
  <sheetFormatPr defaultColWidth="11.421875" defaultRowHeight="12.75"/>
  <cols>
    <col min="1" max="1" width="32.421875" style="8" customWidth="1"/>
    <col min="2" max="2" width="29.28125" style="8" customWidth="1"/>
    <col min="3" max="5" width="7.7109375" style="8" customWidth="1"/>
    <col min="6" max="6" width="9.140625" style="8" customWidth="1"/>
    <col min="7" max="7" width="10.00390625" style="8" hidden="1" customWidth="1"/>
    <col min="8" max="8" width="18.140625" style="8" hidden="1" customWidth="1"/>
    <col min="9" max="9" width="19.00390625" style="8" hidden="1" customWidth="1"/>
    <col min="10" max="11" width="11.28125" style="8" hidden="1" customWidth="1"/>
    <col min="12" max="15" width="15.57421875" style="8" hidden="1" customWidth="1"/>
    <col min="16" max="16" width="14.00390625" style="8" hidden="1" customWidth="1"/>
    <col min="17" max="17" width="51.140625" style="8" hidden="1" customWidth="1"/>
    <col min="18" max="18" width="15.7109375" style="8" hidden="1" customWidth="1"/>
    <col min="19" max="19" width="20.00390625" style="8" hidden="1" customWidth="1"/>
    <col min="20" max="20" width="15.7109375" style="8" hidden="1" customWidth="1"/>
    <col min="21" max="21" width="29.00390625" style="8" customWidth="1"/>
    <col min="22" max="16384" width="11.421875" style="8" customWidth="1"/>
  </cols>
  <sheetData>
    <row r="1" spans="1:21" s="1" customFormat="1" ht="24.75" customHeight="1">
      <c r="A1" s="153" t="s">
        <v>12</v>
      </c>
      <c r="B1" s="154"/>
      <c r="C1" s="159" t="s">
        <v>42</v>
      </c>
      <c r="D1" s="160"/>
      <c r="E1" s="160"/>
      <c r="F1" s="160"/>
      <c r="G1" s="160"/>
      <c r="H1" s="160"/>
      <c r="I1" s="160"/>
      <c r="J1" s="160"/>
      <c r="K1" s="160"/>
      <c r="L1" s="160"/>
      <c r="M1" s="160"/>
      <c r="N1" s="160"/>
      <c r="O1" s="160"/>
      <c r="P1" s="160"/>
      <c r="Q1" s="160"/>
      <c r="R1" s="161"/>
      <c r="S1" s="11" t="s">
        <v>18</v>
      </c>
      <c r="T1" s="168" t="s">
        <v>39</v>
      </c>
      <c r="U1" s="169"/>
    </row>
    <row r="2" spans="1:21" s="1" customFormat="1" ht="24.75" customHeight="1">
      <c r="A2" s="155"/>
      <c r="B2" s="156"/>
      <c r="C2" s="162"/>
      <c r="D2" s="163"/>
      <c r="E2" s="163"/>
      <c r="F2" s="163"/>
      <c r="G2" s="163"/>
      <c r="H2" s="163"/>
      <c r="I2" s="163"/>
      <c r="J2" s="163"/>
      <c r="K2" s="163"/>
      <c r="L2" s="163"/>
      <c r="M2" s="163"/>
      <c r="N2" s="163"/>
      <c r="O2" s="163"/>
      <c r="P2" s="163"/>
      <c r="Q2" s="163"/>
      <c r="R2" s="164"/>
      <c r="S2" s="10" t="s">
        <v>13</v>
      </c>
      <c r="T2" s="170">
        <v>1</v>
      </c>
      <c r="U2" s="171"/>
    </row>
    <row r="3" spans="1:21" s="1" customFormat="1" ht="24.75" customHeight="1">
      <c r="A3" s="155"/>
      <c r="B3" s="156"/>
      <c r="C3" s="162"/>
      <c r="D3" s="163"/>
      <c r="E3" s="163"/>
      <c r="F3" s="163"/>
      <c r="G3" s="163"/>
      <c r="H3" s="163"/>
      <c r="I3" s="163"/>
      <c r="J3" s="163"/>
      <c r="K3" s="163"/>
      <c r="L3" s="163"/>
      <c r="M3" s="163"/>
      <c r="N3" s="163"/>
      <c r="O3" s="163"/>
      <c r="P3" s="163"/>
      <c r="Q3" s="163"/>
      <c r="R3" s="164"/>
      <c r="S3" s="10" t="s">
        <v>15</v>
      </c>
      <c r="T3" s="172">
        <v>41479</v>
      </c>
      <c r="U3" s="171"/>
    </row>
    <row r="4" spans="1:21" s="1" customFormat="1" ht="24.75" customHeight="1" thickBot="1">
      <c r="A4" s="157"/>
      <c r="B4" s="158"/>
      <c r="C4" s="165"/>
      <c r="D4" s="166"/>
      <c r="E4" s="166"/>
      <c r="F4" s="166"/>
      <c r="G4" s="166"/>
      <c r="H4" s="166"/>
      <c r="I4" s="166"/>
      <c r="J4" s="166"/>
      <c r="K4" s="166"/>
      <c r="L4" s="166"/>
      <c r="M4" s="166"/>
      <c r="N4" s="166"/>
      <c r="O4" s="166"/>
      <c r="P4" s="166"/>
      <c r="Q4" s="166"/>
      <c r="R4" s="167"/>
      <c r="S4" s="9" t="s">
        <v>14</v>
      </c>
      <c r="T4" s="173" t="s">
        <v>38</v>
      </c>
      <c r="U4" s="174"/>
    </row>
    <row r="5" spans="1:18" s="1" customFormat="1" ht="12.75">
      <c r="A5" s="3"/>
      <c r="B5" s="4"/>
      <c r="C5" s="4"/>
      <c r="D5" s="4"/>
      <c r="E5" s="4"/>
      <c r="F5" s="4"/>
      <c r="G5" s="4"/>
      <c r="H5" s="4"/>
      <c r="I5" s="4"/>
      <c r="J5" s="4"/>
      <c r="K5" s="4"/>
      <c r="L5" s="4"/>
      <c r="M5" s="4"/>
      <c r="N5" s="4"/>
      <c r="O5" s="4"/>
      <c r="P5" s="4"/>
      <c r="Q5" s="4"/>
      <c r="R5" s="4"/>
    </row>
    <row r="6" spans="1:18" s="1" customFormat="1" ht="30" customHeight="1">
      <c r="A6" s="12" t="s">
        <v>2</v>
      </c>
      <c r="B6" s="175"/>
      <c r="C6" s="175"/>
      <c r="D6" s="175"/>
      <c r="E6" s="13"/>
      <c r="H6" s="28" t="s">
        <v>17</v>
      </c>
      <c r="I6" s="176" t="s">
        <v>46</v>
      </c>
      <c r="J6" s="176"/>
      <c r="K6" s="176"/>
      <c r="L6" s="176"/>
      <c r="M6" s="14"/>
      <c r="N6" s="14"/>
      <c r="O6" s="177" t="s">
        <v>24</v>
      </c>
      <c r="P6" s="177"/>
      <c r="Q6" s="178" t="s">
        <v>41</v>
      </c>
      <c r="R6" s="178"/>
    </row>
    <row r="7" spans="1:18" s="1" customFormat="1" ht="30" customHeight="1">
      <c r="A7" s="15" t="s">
        <v>10</v>
      </c>
      <c r="B7" s="179"/>
      <c r="C7" s="179"/>
      <c r="D7" s="179"/>
      <c r="E7" s="14"/>
      <c r="H7" s="27" t="s">
        <v>40</v>
      </c>
      <c r="I7" s="180"/>
      <c r="J7" s="180"/>
      <c r="K7" s="180"/>
      <c r="L7" s="180"/>
      <c r="M7" s="14"/>
      <c r="N7" s="14"/>
      <c r="O7" s="177" t="s">
        <v>16</v>
      </c>
      <c r="P7" s="177"/>
      <c r="Q7" s="178">
        <v>2014</v>
      </c>
      <c r="R7" s="178"/>
    </row>
    <row r="8" spans="1:18" s="1" customFormat="1" ht="12.75">
      <c r="A8" s="6"/>
      <c r="B8" s="2"/>
      <c r="C8" s="2"/>
      <c r="D8" s="2"/>
      <c r="E8" s="2"/>
      <c r="F8" s="2"/>
      <c r="G8" s="2"/>
      <c r="H8" s="2"/>
      <c r="I8" s="2"/>
      <c r="J8" s="5"/>
      <c r="K8" s="5"/>
      <c r="L8" s="5"/>
      <c r="M8" s="5"/>
      <c r="N8" s="5"/>
      <c r="O8" s="5"/>
      <c r="P8" s="5"/>
      <c r="Q8" s="5"/>
      <c r="R8" s="4"/>
    </row>
    <row r="9" spans="1:21" ht="32.25" customHeight="1">
      <c r="A9" s="19" t="s">
        <v>11</v>
      </c>
      <c r="B9" s="184" t="s">
        <v>47</v>
      </c>
      <c r="C9" s="185"/>
      <c r="D9" s="185"/>
      <c r="E9" s="185"/>
      <c r="F9" s="185"/>
      <c r="G9" s="185"/>
      <c r="H9" s="185"/>
      <c r="I9" s="185"/>
      <c r="J9" s="185"/>
      <c r="K9" s="185"/>
      <c r="L9" s="185"/>
      <c r="M9" s="185"/>
      <c r="N9" s="185"/>
      <c r="O9" s="185"/>
      <c r="P9" s="185"/>
      <c r="Q9" s="185"/>
      <c r="R9" s="185"/>
      <c r="S9" s="185"/>
      <c r="T9" s="185"/>
      <c r="U9" s="185"/>
    </row>
    <row r="10" spans="1:21" ht="30" customHeight="1">
      <c r="A10" s="24" t="s">
        <v>21</v>
      </c>
      <c r="B10" s="186" t="s">
        <v>58</v>
      </c>
      <c r="C10" s="187"/>
      <c r="D10" s="187"/>
      <c r="E10" s="187"/>
      <c r="F10" s="187"/>
      <c r="G10" s="187"/>
      <c r="H10" s="187"/>
      <c r="I10" s="187"/>
      <c r="J10" s="187"/>
      <c r="K10" s="187"/>
      <c r="L10" s="187"/>
      <c r="M10" s="187"/>
      <c r="N10" s="187"/>
      <c r="O10" s="187"/>
      <c r="P10" s="187"/>
      <c r="Q10" s="187"/>
      <c r="R10" s="187"/>
      <c r="S10" s="187"/>
      <c r="T10" s="187"/>
      <c r="U10" s="187"/>
    </row>
    <row r="11" spans="1:21" ht="30" customHeight="1">
      <c r="A11" s="188" t="s">
        <v>9</v>
      </c>
      <c r="B11" s="190" t="s">
        <v>1</v>
      </c>
      <c r="C11" s="191" t="s">
        <v>25</v>
      </c>
      <c r="D11" s="191"/>
      <c r="E11" s="191"/>
      <c r="F11" s="191"/>
      <c r="G11" s="191" t="s">
        <v>30</v>
      </c>
      <c r="H11" s="191"/>
      <c r="I11" s="192" t="s">
        <v>20</v>
      </c>
      <c r="J11" s="194" t="s">
        <v>29</v>
      </c>
      <c r="K11" s="195"/>
      <c r="L11" s="203" t="s">
        <v>4</v>
      </c>
      <c r="M11" s="204"/>
      <c r="N11" s="204"/>
      <c r="O11" s="204"/>
      <c r="P11" s="205"/>
      <c r="Q11" s="188" t="s">
        <v>28</v>
      </c>
      <c r="R11" s="191" t="s">
        <v>27</v>
      </c>
      <c r="S11" s="202" t="s">
        <v>35</v>
      </c>
      <c r="T11" s="202" t="s">
        <v>19</v>
      </c>
      <c r="U11" s="202" t="s">
        <v>36</v>
      </c>
    </row>
    <row r="12" spans="1:21" ht="75" customHeight="1">
      <c r="A12" s="189"/>
      <c r="B12" s="190"/>
      <c r="C12" s="17" t="s">
        <v>5</v>
      </c>
      <c r="D12" s="17" t="s">
        <v>6</v>
      </c>
      <c r="E12" s="17" t="s">
        <v>7</v>
      </c>
      <c r="F12" s="17" t="s">
        <v>8</v>
      </c>
      <c r="G12" s="191"/>
      <c r="H12" s="191"/>
      <c r="I12" s="193"/>
      <c r="J12" s="7" t="s">
        <v>0</v>
      </c>
      <c r="K12" s="7" t="s">
        <v>3</v>
      </c>
      <c r="L12" s="7" t="s">
        <v>31</v>
      </c>
      <c r="M12" s="7" t="s">
        <v>32</v>
      </c>
      <c r="N12" s="16" t="s">
        <v>26</v>
      </c>
      <c r="O12" s="25" t="s">
        <v>33</v>
      </c>
      <c r="P12" s="16" t="s">
        <v>34</v>
      </c>
      <c r="Q12" s="189"/>
      <c r="R12" s="191"/>
      <c r="S12" s="202"/>
      <c r="T12" s="202"/>
      <c r="U12" s="202"/>
    </row>
    <row r="13" spans="1:22" s="67" customFormat="1" ht="87.75" customHeight="1">
      <c r="A13" s="43" t="s">
        <v>68</v>
      </c>
      <c r="B13" s="57" t="s">
        <v>69</v>
      </c>
      <c r="C13" s="80" t="s">
        <v>94</v>
      </c>
      <c r="D13" s="80">
        <v>0.33</v>
      </c>
      <c r="E13" s="105">
        <f>33%+34%</f>
        <v>0.67</v>
      </c>
      <c r="F13" s="113">
        <f>33%+34%+33%</f>
        <v>1</v>
      </c>
      <c r="G13" s="199" t="s">
        <v>74</v>
      </c>
      <c r="H13" s="200"/>
      <c r="I13" s="44" t="s">
        <v>93</v>
      </c>
      <c r="J13" s="45">
        <v>41730</v>
      </c>
      <c r="K13" s="45">
        <v>42004</v>
      </c>
      <c r="L13" s="66" t="s">
        <v>94</v>
      </c>
      <c r="M13" s="66" t="s">
        <v>94</v>
      </c>
      <c r="N13" s="66" t="s">
        <v>94</v>
      </c>
      <c r="O13" s="66" t="s">
        <v>94</v>
      </c>
      <c r="P13" s="66" t="s">
        <v>94</v>
      </c>
      <c r="Q13" s="86" t="s">
        <v>130</v>
      </c>
      <c r="R13" s="103" t="s">
        <v>94</v>
      </c>
      <c r="S13" s="112">
        <f>+F13</f>
        <v>1</v>
      </c>
      <c r="T13" s="65">
        <v>0.25</v>
      </c>
      <c r="U13" s="79">
        <f>+T13*S13</f>
        <v>0.25</v>
      </c>
      <c r="V13" s="68"/>
    </row>
    <row r="14" spans="1:21" s="104" customFormat="1" ht="69" customHeight="1">
      <c r="A14" s="181" t="s">
        <v>52</v>
      </c>
      <c r="B14" s="181" t="s">
        <v>53</v>
      </c>
      <c r="C14" s="81" t="s">
        <v>94</v>
      </c>
      <c r="D14" s="81">
        <v>0.1</v>
      </c>
      <c r="E14" s="105">
        <f>(10+40)/100</f>
        <v>0.5</v>
      </c>
      <c r="F14" s="106">
        <v>1</v>
      </c>
      <c r="G14" s="198" t="s">
        <v>55</v>
      </c>
      <c r="H14" s="198"/>
      <c r="I14" s="96" t="s">
        <v>56</v>
      </c>
      <c r="J14" s="102">
        <v>41641</v>
      </c>
      <c r="K14" s="102">
        <v>42004</v>
      </c>
      <c r="L14" s="103" t="s">
        <v>94</v>
      </c>
      <c r="M14" s="103" t="s">
        <v>94</v>
      </c>
      <c r="N14" s="103" t="s">
        <v>94</v>
      </c>
      <c r="O14" s="103" t="s">
        <v>94</v>
      </c>
      <c r="P14" s="103" t="s">
        <v>94</v>
      </c>
      <c r="Q14" s="86" t="s">
        <v>133</v>
      </c>
      <c r="R14" s="103" t="s">
        <v>94</v>
      </c>
      <c r="S14" s="83">
        <f>+F14</f>
        <v>1</v>
      </c>
      <c r="T14" s="65">
        <v>0.25</v>
      </c>
      <c r="U14" s="79">
        <f>+T14*S14</f>
        <v>0.25</v>
      </c>
    </row>
    <row r="15" spans="1:22" s="67" customFormat="1" ht="79.5" customHeight="1">
      <c r="A15" s="182"/>
      <c r="B15" s="182"/>
      <c r="C15" s="81" t="s">
        <v>94</v>
      </c>
      <c r="D15" s="81">
        <v>0.5</v>
      </c>
      <c r="E15" s="109">
        <f>SUM(30+50)/100</f>
        <v>0.8</v>
      </c>
      <c r="F15" s="106">
        <v>1</v>
      </c>
      <c r="G15" s="201" t="s">
        <v>54</v>
      </c>
      <c r="H15" s="201"/>
      <c r="I15" s="41" t="s">
        <v>57</v>
      </c>
      <c r="J15" s="42">
        <v>41730</v>
      </c>
      <c r="K15" s="42">
        <v>42004</v>
      </c>
      <c r="L15" s="66" t="s">
        <v>94</v>
      </c>
      <c r="M15" s="66" t="s">
        <v>94</v>
      </c>
      <c r="N15" s="66" t="s">
        <v>94</v>
      </c>
      <c r="O15" s="66" t="s">
        <v>94</v>
      </c>
      <c r="P15" s="66" t="s">
        <v>94</v>
      </c>
      <c r="Q15" s="86" t="s">
        <v>134</v>
      </c>
      <c r="R15" s="103" t="s">
        <v>94</v>
      </c>
      <c r="S15" s="83">
        <f>+F15</f>
        <v>1</v>
      </c>
      <c r="T15" s="65">
        <v>0.25</v>
      </c>
      <c r="U15" s="83">
        <f>+S15*T15</f>
        <v>0.25</v>
      </c>
      <c r="V15" s="68"/>
    </row>
    <row r="16" spans="1:21" s="67" customFormat="1" ht="84.75" customHeight="1">
      <c r="A16" s="183"/>
      <c r="B16" s="183"/>
      <c r="C16" s="80">
        <v>0.25</v>
      </c>
      <c r="D16" s="106">
        <f>SUM(25+75)/100</f>
        <v>1</v>
      </c>
      <c r="E16" s="81"/>
      <c r="F16" s="81"/>
      <c r="G16" s="201" t="s">
        <v>111</v>
      </c>
      <c r="H16" s="201"/>
      <c r="I16" s="41" t="s">
        <v>112</v>
      </c>
      <c r="J16" s="42">
        <v>41641</v>
      </c>
      <c r="K16" s="42">
        <v>41670</v>
      </c>
      <c r="L16" s="66" t="s">
        <v>94</v>
      </c>
      <c r="M16" s="66" t="s">
        <v>94</v>
      </c>
      <c r="N16" s="66" t="s">
        <v>94</v>
      </c>
      <c r="O16" s="66" t="s">
        <v>94</v>
      </c>
      <c r="P16" s="66" t="s">
        <v>94</v>
      </c>
      <c r="Q16" s="86" t="s">
        <v>127</v>
      </c>
      <c r="R16" s="103" t="s">
        <v>94</v>
      </c>
      <c r="S16" s="83">
        <f>+D16</f>
        <v>1</v>
      </c>
      <c r="T16" s="65">
        <v>0.25</v>
      </c>
      <c r="U16" s="83">
        <f>+T16*S16</f>
        <v>0.25</v>
      </c>
    </row>
    <row r="17" ht="11.25">
      <c r="C17" s="84">
        <v>1</v>
      </c>
    </row>
    <row r="19" spans="1:21" ht="30" customHeight="1">
      <c r="A19" s="20" t="s">
        <v>22</v>
      </c>
      <c r="B19" s="196"/>
      <c r="C19" s="196"/>
      <c r="D19" s="196"/>
      <c r="E19" s="196"/>
      <c r="F19" s="196"/>
      <c r="H19" s="197" t="s">
        <v>23</v>
      </c>
      <c r="I19" s="197"/>
      <c r="J19" s="196"/>
      <c r="K19" s="196"/>
      <c r="L19" s="196"/>
      <c r="M19" s="196"/>
      <c r="N19" s="196"/>
      <c r="O19" s="22"/>
      <c r="S19" s="197" t="s">
        <v>37</v>
      </c>
      <c r="T19" s="197"/>
      <c r="U19" s="23">
        <f>SUM(U13:U18)</f>
        <v>1</v>
      </c>
    </row>
    <row r="20" ht="30" customHeight="1"/>
  </sheetData>
  <sheetProtection sheet="1" objects="1" scenarios="1" selectLockedCells="1" selectUnlockedCells="1"/>
  <mergeCells count="38">
    <mergeCell ref="S11:S12"/>
    <mergeCell ref="T11:T12"/>
    <mergeCell ref="U11:U12"/>
    <mergeCell ref="L11:P11"/>
    <mergeCell ref="Q11:Q12"/>
    <mergeCell ref="R11:R12"/>
    <mergeCell ref="B19:F19"/>
    <mergeCell ref="H19:I19"/>
    <mergeCell ref="J19:N19"/>
    <mergeCell ref="S19:T19"/>
    <mergeCell ref="G14:H14"/>
    <mergeCell ref="G13:H13"/>
    <mergeCell ref="G15:H15"/>
    <mergeCell ref="G16:H16"/>
    <mergeCell ref="A14:A16"/>
    <mergeCell ref="B14:B16"/>
    <mergeCell ref="B9:U9"/>
    <mergeCell ref="B10:U10"/>
    <mergeCell ref="A11:A12"/>
    <mergeCell ref="B11:B12"/>
    <mergeCell ref="C11:F11"/>
    <mergeCell ref="G11:H12"/>
    <mergeCell ref="I11:I12"/>
    <mergeCell ref="J11:K11"/>
    <mergeCell ref="B6:D6"/>
    <mergeCell ref="I6:L6"/>
    <mergeCell ref="O6:P6"/>
    <mergeCell ref="Q6:R6"/>
    <mergeCell ref="B7:D7"/>
    <mergeCell ref="I7:L7"/>
    <mergeCell ref="O7:P7"/>
    <mergeCell ref="Q7:R7"/>
    <mergeCell ref="A1:B4"/>
    <mergeCell ref="C1:R4"/>
    <mergeCell ref="T1:U1"/>
    <mergeCell ref="T2:U2"/>
    <mergeCell ref="T3:U3"/>
    <mergeCell ref="T4:U4"/>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2060"/>
  </sheetPr>
  <dimension ref="A1:U16"/>
  <sheetViews>
    <sheetView showGridLines="0" view="pageBreakPreview" zoomScale="80" zoomScaleNormal="85" zoomScaleSheetLayoutView="80" zoomScalePageLayoutView="0" workbookViewId="0" topLeftCell="A1">
      <selection activeCell="W10" sqref="W10"/>
    </sheetView>
  </sheetViews>
  <sheetFormatPr defaultColWidth="11.421875" defaultRowHeight="12.75"/>
  <cols>
    <col min="1" max="1" width="32.421875" style="8" customWidth="1"/>
    <col min="2" max="2" width="24.7109375" style="8" customWidth="1"/>
    <col min="3" max="3" width="9.7109375" style="8" customWidth="1"/>
    <col min="4" max="4" width="10.00390625" style="8" customWidth="1"/>
    <col min="5" max="5" width="9.8515625" style="8" customWidth="1"/>
    <col min="6" max="6" width="10.28125" style="8" customWidth="1"/>
    <col min="7" max="7" width="10.00390625" style="8" hidden="1" customWidth="1"/>
    <col min="8" max="8" width="13.28125" style="8" hidden="1" customWidth="1"/>
    <col min="9" max="9" width="17.7109375" style="8" hidden="1" customWidth="1"/>
    <col min="10" max="11" width="11.28125" style="8" hidden="1" customWidth="1"/>
    <col min="12" max="12" width="19.57421875" style="8" hidden="1" customWidth="1"/>
    <col min="13" max="13" width="18.28125" style="8" hidden="1" customWidth="1"/>
    <col min="14" max="14" width="19.28125" style="8" hidden="1" customWidth="1"/>
    <col min="15" max="15" width="18.28125" style="8" hidden="1" customWidth="1"/>
    <col min="16" max="16" width="14.00390625" style="8" hidden="1" customWidth="1"/>
    <col min="17" max="17" width="70.8515625" style="8" hidden="1" customWidth="1"/>
    <col min="18" max="18" width="15.7109375" style="8" hidden="1" customWidth="1"/>
    <col min="19" max="19" width="12.7109375" style="8" hidden="1" customWidth="1"/>
    <col min="20" max="20" width="13.140625" style="8" hidden="1" customWidth="1"/>
    <col min="21" max="21" width="19.00390625" style="8" customWidth="1"/>
    <col min="22" max="16384" width="11.421875" style="8" customWidth="1"/>
  </cols>
  <sheetData>
    <row r="1" spans="1:21" s="1" customFormat="1" ht="12.75">
      <c r="A1" s="153" t="s">
        <v>12</v>
      </c>
      <c r="B1" s="154"/>
      <c r="C1" s="159" t="s">
        <v>42</v>
      </c>
      <c r="D1" s="160"/>
      <c r="E1" s="160"/>
      <c r="F1" s="160"/>
      <c r="G1" s="160"/>
      <c r="H1" s="160"/>
      <c r="I1" s="160"/>
      <c r="J1" s="160"/>
      <c r="K1" s="160"/>
      <c r="L1" s="160"/>
      <c r="M1" s="160"/>
      <c r="N1" s="160"/>
      <c r="O1" s="160"/>
      <c r="P1" s="160"/>
      <c r="Q1" s="160"/>
      <c r="R1" s="161"/>
      <c r="S1" s="11" t="s">
        <v>18</v>
      </c>
      <c r="T1" s="168" t="s">
        <v>39</v>
      </c>
      <c r="U1" s="169"/>
    </row>
    <row r="2" spans="1:21" s="1" customFormat="1" ht="12.75">
      <c r="A2" s="155"/>
      <c r="B2" s="156"/>
      <c r="C2" s="162"/>
      <c r="D2" s="163"/>
      <c r="E2" s="163"/>
      <c r="F2" s="163"/>
      <c r="G2" s="163"/>
      <c r="H2" s="163"/>
      <c r="I2" s="163"/>
      <c r="J2" s="163"/>
      <c r="K2" s="163"/>
      <c r="L2" s="163"/>
      <c r="M2" s="163"/>
      <c r="N2" s="163"/>
      <c r="O2" s="163"/>
      <c r="P2" s="163"/>
      <c r="Q2" s="163"/>
      <c r="R2" s="164"/>
      <c r="S2" s="10" t="s">
        <v>13</v>
      </c>
      <c r="T2" s="170">
        <v>1</v>
      </c>
      <c r="U2" s="171"/>
    </row>
    <row r="3" spans="1:21" s="1" customFormat="1" ht="12.75">
      <c r="A3" s="155"/>
      <c r="B3" s="156"/>
      <c r="C3" s="162"/>
      <c r="D3" s="163"/>
      <c r="E3" s="163"/>
      <c r="F3" s="163"/>
      <c r="G3" s="163"/>
      <c r="H3" s="163"/>
      <c r="I3" s="163"/>
      <c r="J3" s="163"/>
      <c r="K3" s="163"/>
      <c r="L3" s="163"/>
      <c r="M3" s="163"/>
      <c r="N3" s="163"/>
      <c r="O3" s="163"/>
      <c r="P3" s="163"/>
      <c r="Q3" s="163"/>
      <c r="R3" s="164"/>
      <c r="S3" s="10" t="s">
        <v>15</v>
      </c>
      <c r="T3" s="172">
        <v>41479</v>
      </c>
      <c r="U3" s="171"/>
    </row>
    <row r="4" spans="1:21" s="1" customFormat="1" ht="21.75" customHeight="1" thickBot="1">
      <c r="A4" s="157"/>
      <c r="B4" s="158"/>
      <c r="C4" s="165"/>
      <c r="D4" s="166"/>
      <c r="E4" s="166"/>
      <c r="F4" s="166"/>
      <c r="G4" s="166"/>
      <c r="H4" s="166"/>
      <c r="I4" s="166"/>
      <c r="J4" s="166"/>
      <c r="K4" s="166"/>
      <c r="L4" s="166"/>
      <c r="M4" s="166"/>
      <c r="N4" s="166"/>
      <c r="O4" s="166"/>
      <c r="P4" s="166"/>
      <c r="Q4" s="166"/>
      <c r="R4" s="167"/>
      <c r="S4" s="9" t="s">
        <v>14</v>
      </c>
      <c r="T4" s="173" t="s">
        <v>38</v>
      </c>
      <c r="U4" s="174"/>
    </row>
    <row r="5" spans="1:18" s="1" customFormat="1" ht="12.75">
      <c r="A5" s="3"/>
      <c r="B5" s="4"/>
      <c r="C5" s="4"/>
      <c r="D5" s="4"/>
      <c r="E5" s="4"/>
      <c r="F5" s="4"/>
      <c r="G5" s="4"/>
      <c r="H5" s="4"/>
      <c r="I5" s="4"/>
      <c r="J5" s="4"/>
      <c r="K5" s="4"/>
      <c r="L5" s="4"/>
      <c r="M5" s="4"/>
      <c r="N5" s="4"/>
      <c r="O5" s="4"/>
      <c r="P5" s="4"/>
      <c r="Q5" s="4"/>
      <c r="R5" s="4"/>
    </row>
    <row r="6" spans="1:18" s="1" customFormat="1" ht="22.5">
      <c r="A6" s="12" t="s">
        <v>2</v>
      </c>
      <c r="B6" s="175"/>
      <c r="C6" s="175"/>
      <c r="D6" s="175"/>
      <c r="E6" s="13"/>
      <c r="H6" s="28" t="s">
        <v>17</v>
      </c>
      <c r="I6" s="176" t="s">
        <v>44</v>
      </c>
      <c r="J6" s="176"/>
      <c r="K6" s="176"/>
      <c r="L6" s="176"/>
      <c r="M6" s="14"/>
      <c r="N6" s="14"/>
      <c r="O6" s="177" t="s">
        <v>24</v>
      </c>
      <c r="P6" s="177"/>
      <c r="Q6" s="178" t="s">
        <v>41</v>
      </c>
      <c r="R6" s="178"/>
    </row>
    <row r="7" spans="1:18" s="1" customFormat="1" ht="15">
      <c r="A7" s="15" t="s">
        <v>10</v>
      </c>
      <c r="B7" s="179"/>
      <c r="C7" s="179"/>
      <c r="D7" s="179"/>
      <c r="E7" s="14"/>
      <c r="H7" s="27" t="s">
        <v>40</v>
      </c>
      <c r="I7" s="180"/>
      <c r="J7" s="180"/>
      <c r="K7" s="180"/>
      <c r="L7" s="180"/>
      <c r="M7" s="14"/>
      <c r="N7" s="14"/>
      <c r="O7" s="177" t="s">
        <v>16</v>
      </c>
      <c r="P7" s="177"/>
      <c r="Q7" s="178">
        <v>2014</v>
      </c>
      <c r="R7" s="178"/>
    </row>
    <row r="8" spans="1:18" s="1" customFormat="1" ht="12.75">
      <c r="A8" s="6"/>
      <c r="B8" s="2"/>
      <c r="C8" s="2"/>
      <c r="D8" s="2"/>
      <c r="E8" s="2"/>
      <c r="F8" s="2"/>
      <c r="G8" s="2"/>
      <c r="H8" s="2"/>
      <c r="I8" s="2"/>
      <c r="J8" s="5"/>
      <c r="K8" s="5"/>
      <c r="L8" s="5"/>
      <c r="M8" s="5"/>
      <c r="N8" s="5"/>
      <c r="O8" s="5"/>
      <c r="P8" s="5"/>
      <c r="Q8" s="5"/>
      <c r="R8" s="4"/>
    </row>
    <row r="9" spans="1:21" ht="38.25" customHeight="1">
      <c r="A9" s="19" t="s">
        <v>11</v>
      </c>
      <c r="B9" s="206" t="s">
        <v>43</v>
      </c>
      <c r="C9" s="207"/>
      <c r="D9" s="207"/>
      <c r="E9" s="207"/>
      <c r="F9" s="207"/>
      <c r="G9" s="207"/>
      <c r="H9" s="207"/>
      <c r="I9" s="207"/>
      <c r="J9" s="207"/>
      <c r="K9" s="207"/>
      <c r="L9" s="207"/>
      <c r="M9" s="207"/>
      <c r="N9" s="207"/>
      <c r="O9" s="207"/>
      <c r="P9" s="207"/>
      <c r="Q9" s="207"/>
      <c r="R9" s="207"/>
      <c r="S9" s="207"/>
      <c r="T9" s="207"/>
      <c r="U9" s="207"/>
    </row>
    <row r="10" spans="1:21" ht="18.75" customHeight="1">
      <c r="A10" s="18" t="s">
        <v>21</v>
      </c>
      <c r="B10" s="186" t="s">
        <v>59</v>
      </c>
      <c r="C10" s="187"/>
      <c r="D10" s="187"/>
      <c r="E10" s="187"/>
      <c r="F10" s="187"/>
      <c r="G10" s="187"/>
      <c r="H10" s="187"/>
      <c r="I10" s="187"/>
      <c r="J10" s="187"/>
      <c r="K10" s="187"/>
      <c r="L10" s="187"/>
      <c r="M10" s="187"/>
      <c r="N10" s="187"/>
      <c r="O10" s="187"/>
      <c r="P10" s="187"/>
      <c r="Q10" s="187"/>
      <c r="R10" s="187"/>
      <c r="S10" s="187"/>
      <c r="T10" s="187"/>
      <c r="U10" s="187"/>
    </row>
    <row r="11" spans="1:21" ht="24" customHeight="1">
      <c r="A11" s="188" t="s">
        <v>9</v>
      </c>
      <c r="B11" s="190" t="s">
        <v>1</v>
      </c>
      <c r="C11" s="191" t="s">
        <v>25</v>
      </c>
      <c r="D11" s="191"/>
      <c r="E11" s="191"/>
      <c r="F11" s="191"/>
      <c r="G11" s="191" t="s">
        <v>30</v>
      </c>
      <c r="H11" s="191"/>
      <c r="I11" s="192" t="s">
        <v>20</v>
      </c>
      <c r="J11" s="194" t="s">
        <v>29</v>
      </c>
      <c r="K11" s="195"/>
      <c r="L11" s="203" t="s">
        <v>4</v>
      </c>
      <c r="M11" s="204"/>
      <c r="N11" s="204"/>
      <c r="O11" s="204"/>
      <c r="P11" s="205"/>
      <c r="Q11" s="188" t="s">
        <v>28</v>
      </c>
      <c r="R11" s="191" t="s">
        <v>27</v>
      </c>
      <c r="S11" s="202" t="s">
        <v>35</v>
      </c>
      <c r="T11" s="202" t="s">
        <v>19</v>
      </c>
      <c r="U11" s="202" t="s">
        <v>36</v>
      </c>
    </row>
    <row r="12" spans="1:21" ht="65.25">
      <c r="A12" s="189"/>
      <c r="B12" s="190"/>
      <c r="C12" s="17" t="s">
        <v>5</v>
      </c>
      <c r="D12" s="17" t="s">
        <v>6</v>
      </c>
      <c r="E12" s="17" t="s">
        <v>7</v>
      </c>
      <c r="F12" s="17" t="s">
        <v>8</v>
      </c>
      <c r="G12" s="191"/>
      <c r="H12" s="191"/>
      <c r="I12" s="193"/>
      <c r="J12" s="7" t="s">
        <v>0</v>
      </c>
      <c r="K12" s="7" t="s">
        <v>3</v>
      </c>
      <c r="L12" s="7" t="s">
        <v>31</v>
      </c>
      <c r="M12" s="7" t="s">
        <v>32</v>
      </c>
      <c r="N12" s="16" t="s">
        <v>26</v>
      </c>
      <c r="O12" s="21" t="s">
        <v>33</v>
      </c>
      <c r="P12" s="16" t="s">
        <v>34</v>
      </c>
      <c r="Q12" s="189"/>
      <c r="R12" s="191"/>
      <c r="S12" s="202"/>
      <c r="T12" s="202"/>
      <c r="U12" s="202"/>
    </row>
    <row r="13" spans="1:21" s="67" customFormat="1" ht="108" customHeight="1">
      <c r="A13" s="111" t="s">
        <v>95</v>
      </c>
      <c r="B13" s="111" t="s">
        <v>96</v>
      </c>
      <c r="C13" s="81" t="s">
        <v>94</v>
      </c>
      <c r="D13" s="81">
        <v>0</v>
      </c>
      <c r="E13" s="106">
        <v>1</v>
      </c>
      <c r="F13" s="81"/>
      <c r="G13" s="199" t="s">
        <v>97</v>
      </c>
      <c r="H13" s="200"/>
      <c r="I13" s="110" t="s">
        <v>98</v>
      </c>
      <c r="J13" s="102">
        <v>41730</v>
      </c>
      <c r="K13" s="102">
        <v>41912</v>
      </c>
      <c r="L13" s="103" t="s">
        <v>94</v>
      </c>
      <c r="M13" s="103" t="s">
        <v>94</v>
      </c>
      <c r="N13" s="103" t="s">
        <v>94</v>
      </c>
      <c r="O13" s="103" t="s">
        <v>94</v>
      </c>
      <c r="P13" s="103" t="s">
        <v>94</v>
      </c>
      <c r="Q13" s="86" t="s">
        <v>128</v>
      </c>
      <c r="R13" s="103" t="s">
        <v>94</v>
      </c>
      <c r="S13" s="114">
        <f>+E13</f>
        <v>1</v>
      </c>
      <c r="T13" s="55">
        <v>0.3</v>
      </c>
      <c r="U13" s="114">
        <f>+T13*S13</f>
        <v>0.3</v>
      </c>
    </row>
    <row r="14" spans="1:21" s="67" customFormat="1" ht="209.25" customHeight="1">
      <c r="A14" s="111" t="s">
        <v>102</v>
      </c>
      <c r="B14" s="111" t="s">
        <v>99</v>
      </c>
      <c r="C14" s="81">
        <v>0.25</v>
      </c>
      <c r="D14" s="115">
        <f>(25+30)/100</f>
        <v>0.55</v>
      </c>
      <c r="E14" s="105">
        <f>SUM(25+30+20)/100</f>
        <v>0.75</v>
      </c>
      <c r="F14" s="106">
        <v>1</v>
      </c>
      <c r="G14" s="199" t="s">
        <v>100</v>
      </c>
      <c r="H14" s="200"/>
      <c r="I14" s="110" t="s">
        <v>101</v>
      </c>
      <c r="J14" s="102">
        <v>41821</v>
      </c>
      <c r="K14" s="102">
        <v>42004</v>
      </c>
      <c r="L14" s="54">
        <v>265331928</v>
      </c>
      <c r="M14" s="54">
        <v>144246258</v>
      </c>
      <c r="N14" s="54" t="s">
        <v>94</v>
      </c>
      <c r="O14" s="54">
        <f>+L14-M14</f>
        <v>121085670</v>
      </c>
      <c r="P14" s="55">
        <f>+M14/L14</f>
        <v>0.5436445552832224</v>
      </c>
      <c r="Q14" s="86" t="s">
        <v>131</v>
      </c>
      <c r="R14" s="103" t="s">
        <v>94</v>
      </c>
      <c r="S14" s="83">
        <f>+F14</f>
        <v>1</v>
      </c>
      <c r="T14" s="55">
        <v>0.3</v>
      </c>
      <c r="U14" s="83">
        <f>+T14*S14</f>
        <v>0.3</v>
      </c>
    </row>
    <row r="15" spans="1:21" s="67" customFormat="1" ht="123.75" customHeight="1">
      <c r="A15" s="111" t="s">
        <v>113</v>
      </c>
      <c r="B15" s="111" t="s">
        <v>60</v>
      </c>
      <c r="C15" s="81">
        <v>0.25</v>
      </c>
      <c r="D15" s="81">
        <f>(25+25)/100</f>
        <v>0.5</v>
      </c>
      <c r="E15" s="106">
        <v>0.75</v>
      </c>
      <c r="F15" s="106">
        <v>1</v>
      </c>
      <c r="G15" s="199" t="s">
        <v>114</v>
      </c>
      <c r="H15" s="200"/>
      <c r="I15" s="110" t="s">
        <v>115</v>
      </c>
      <c r="J15" s="102">
        <v>41641</v>
      </c>
      <c r="K15" s="102">
        <v>41729</v>
      </c>
      <c r="L15" s="54">
        <v>429946065</v>
      </c>
      <c r="M15" s="54">
        <v>296811308</v>
      </c>
      <c r="N15" s="54" t="s">
        <v>94</v>
      </c>
      <c r="O15" s="54">
        <f>+L15-M15</f>
        <v>133134757</v>
      </c>
      <c r="P15" s="55">
        <f>+M15/L15</f>
        <v>0.6903454460037912</v>
      </c>
      <c r="Q15" s="86" t="s">
        <v>132</v>
      </c>
      <c r="R15" s="103" t="s">
        <v>94</v>
      </c>
      <c r="S15" s="83">
        <f>+F15</f>
        <v>1</v>
      </c>
      <c r="T15" s="55">
        <v>0.4</v>
      </c>
      <c r="U15" s="83">
        <f>+T15*S15</f>
        <v>0.4</v>
      </c>
    </row>
    <row r="16" spans="1:21" ht="42" customHeight="1">
      <c r="A16" s="20" t="s">
        <v>22</v>
      </c>
      <c r="B16" s="196"/>
      <c r="C16" s="196"/>
      <c r="D16" s="196"/>
      <c r="E16" s="196"/>
      <c r="F16" s="196"/>
      <c r="H16" s="197" t="s">
        <v>23</v>
      </c>
      <c r="I16" s="197"/>
      <c r="J16" s="208" t="s">
        <v>126</v>
      </c>
      <c r="K16" s="196"/>
      <c r="L16" s="196"/>
      <c r="M16" s="196"/>
      <c r="N16" s="196"/>
      <c r="O16" s="22"/>
      <c r="S16" s="197" t="s">
        <v>37</v>
      </c>
      <c r="T16" s="197"/>
      <c r="U16" s="23">
        <f>SUM(U13:U15)</f>
        <v>1</v>
      </c>
    </row>
  </sheetData>
  <sheetProtection sheet="1" objects="1" scenarios="1" selectLockedCells="1" selectUnlockedCells="1"/>
  <mergeCells count="35">
    <mergeCell ref="S16:T16"/>
    <mergeCell ref="B16:F16"/>
    <mergeCell ref="H16:I16"/>
    <mergeCell ref="J16:N16"/>
    <mergeCell ref="I7:L7"/>
    <mergeCell ref="R11:R12"/>
    <mergeCell ref="G15:H15"/>
    <mergeCell ref="L11:P11"/>
    <mergeCell ref="Q7:R7"/>
    <mergeCell ref="J11:K11"/>
    <mergeCell ref="I6:L6"/>
    <mergeCell ref="T3:U3"/>
    <mergeCell ref="U11:U12"/>
    <mergeCell ref="T11:T12"/>
    <mergeCell ref="Q6:R6"/>
    <mergeCell ref="S11:S12"/>
    <mergeCell ref="O6:P6"/>
    <mergeCell ref="A1:B4"/>
    <mergeCell ref="B6:D6"/>
    <mergeCell ref="C1:R4"/>
    <mergeCell ref="T4:U4"/>
    <mergeCell ref="G13:H13"/>
    <mergeCell ref="G14:H14"/>
    <mergeCell ref="T2:U2"/>
    <mergeCell ref="T1:U1"/>
    <mergeCell ref="B9:U9"/>
    <mergeCell ref="B10:U10"/>
    <mergeCell ref="B7:D7"/>
    <mergeCell ref="O7:P7"/>
    <mergeCell ref="Q11:Q12"/>
    <mergeCell ref="A11:A12"/>
    <mergeCell ref="B11:B12"/>
    <mergeCell ref="C11:F11"/>
    <mergeCell ref="G11:H12"/>
    <mergeCell ref="I11:I12"/>
  </mergeCells>
  <printOptions horizontalCentered="1" verticalCentered="1"/>
  <pageMargins left="1.1811023622047245" right="0.1968503937007874" top="0.3937007874015748" bottom="0.3937007874015748" header="0" footer="0"/>
  <pageSetup horizontalDpi="600" verticalDpi="600" orientation="landscape" paperSize="5" scale="49" r:id="rId2"/>
  <drawing r:id="rId1"/>
</worksheet>
</file>

<file path=xl/worksheets/sheet4.xml><?xml version="1.0" encoding="utf-8"?>
<worksheet xmlns="http://schemas.openxmlformats.org/spreadsheetml/2006/main" xmlns:r="http://schemas.openxmlformats.org/officeDocument/2006/relationships">
  <sheetPr>
    <tabColor rgb="FF7030A0"/>
  </sheetPr>
  <dimension ref="A1:V21"/>
  <sheetViews>
    <sheetView showGridLines="0" tabSelected="1" zoomScale="80" zoomScaleNormal="80" zoomScalePageLayoutView="0" workbookViewId="0" topLeftCell="A1">
      <selection activeCell="X15" sqref="X15"/>
    </sheetView>
  </sheetViews>
  <sheetFormatPr defaultColWidth="11.421875" defaultRowHeight="12.75"/>
  <cols>
    <col min="1" max="1" width="32.421875" style="0" customWidth="1"/>
    <col min="2" max="2" width="29.28125" style="0" customWidth="1"/>
    <col min="3" max="3" width="9.140625" style="0" customWidth="1"/>
    <col min="4" max="4" width="8.7109375" style="0" customWidth="1"/>
    <col min="5" max="5" width="8.28125" style="0" customWidth="1"/>
    <col min="6" max="6" width="7.7109375" style="0" customWidth="1"/>
    <col min="7" max="7" width="10.00390625" style="0" hidden="1" customWidth="1"/>
    <col min="8" max="8" width="27.421875" style="0" hidden="1" customWidth="1"/>
    <col min="9" max="9" width="19.00390625" style="0" hidden="1" customWidth="1"/>
    <col min="10" max="10" width="12.8515625" style="0" hidden="1" customWidth="1"/>
    <col min="11" max="11" width="12.7109375" style="0" hidden="1" customWidth="1"/>
    <col min="12" max="12" width="21.28125" style="0" hidden="1" customWidth="1"/>
    <col min="13" max="13" width="15.8515625" style="0" hidden="1" customWidth="1"/>
    <col min="14" max="14" width="18.421875" style="0" hidden="1" customWidth="1"/>
    <col min="15" max="15" width="19.00390625" style="0" hidden="1" customWidth="1"/>
    <col min="16" max="16" width="16.00390625" style="0" hidden="1" customWidth="1"/>
    <col min="17" max="17" width="57.00390625" style="0" hidden="1" customWidth="1"/>
    <col min="18" max="18" width="15.7109375" style="0" hidden="1" customWidth="1"/>
    <col min="19" max="19" width="17.7109375" style="0" hidden="1" customWidth="1"/>
    <col min="20" max="20" width="15.7109375" style="0" hidden="1" customWidth="1"/>
    <col min="21" max="21" width="19.140625" style="0" customWidth="1"/>
    <col min="22" max="22" width="25.28125" style="0" customWidth="1"/>
  </cols>
  <sheetData>
    <row r="1" spans="1:21" ht="12.75">
      <c r="A1" s="153" t="s">
        <v>12</v>
      </c>
      <c r="B1" s="154"/>
      <c r="C1" s="159" t="s">
        <v>42</v>
      </c>
      <c r="D1" s="160"/>
      <c r="E1" s="160"/>
      <c r="F1" s="160"/>
      <c r="G1" s="160"/>
      <c r="H1" s="160"/>
      <c r="I1" s="160"/>
      <c r="J1" s="160"/>
      <c r="K1" s="160"/>
      <c r="L1" s="160"/>
      <c r="M1" s="160"/>
      <c r="N1" s="160"/>
      <c r="O1" s="160"/>
      <c r="P1" s="160"/>
      <c r="Q1" s="160"/>
      <c r="R1" s="161"/>
      <c r="S1" s="11" t="s">
        <v>18</v>
      </c>
      <c r="T1" s="168" t="s">
        <v>39</v>
      </c>
      <c r="U1" s="169"/>
    </row>
    <row r="2" spans="1:21" ht="12.75">
      <c r="A2" s="155"/>
      <c r="B2" s="156"/>
      <c r="C2" s="162"/>
      <c r="D2" s="163"/>
      <c r="E2" s="163"/>
      <c r="F2" s="163"/>
      <c r="G2" s="163"/>
      <c r="H2" s="163"/>
      <c r="I2" s="163"/>
      <c r="J2" s="163"/>
      <c r="K2" s="163"/>
      <c r="L2" s="163"/>
      <c r="M2" s="163"/>
      <c r="N2" s="163"/>
      <c r="O2" s="163"/>
      <c r="P2" s="163"/>
      <c r="Q2" s="163"/>
      <c r="R2" s="164"/>
      <c r="S2" s="10" t="s">
        <v>13</v>
      </c>
      <c r="T2" s="170">
        <v>1</v>
      </c>
      <c r="U2" s="171"/>
    </row>
    <row r="3" spans="1:21" ht="12.75">
      <c r="A3" s="155"/>
      <c r="B3" s="156"/>
      <c r="C3" s="162"/>
      <c r="D3" s="163"/>
      <c r="E3" s="163"/>
      <c r="F3" s="163"/>
      <c r="G3" s="163"/>
      <c r="H3" s="163"/>
      <c r="I3" s="163"/>
      <c r="J3" s="163"/>
      <c r="K3" s="163"/>
      <c r="L3" s="163"/>
      <c r="M3" s="163"/>
      <c r="N3" s="163"/>
      <c r="O3" s="163"/>
      <c r="P3" s="163"/>
      <c r="Q3" s="163"/>
      <c r="R3" s="164"/>
      <c r="S3" s="10" t="s">
        <v>15</v>
      </c>
      <c r="T3" s="172">
        <v>41479</v>
      </c>
      <c r="U3" s="209"/>
    </row>
    <row r="4" spans="1:21" ht="13.5" thickBot="1">
      <c r="A4" s="157"/>
      <c r="B4" s="158"/>
      <c r="C4" s="165"/>
      <c r="D4" s="166"/>
      <c r="E4" s="166"/>
      <c r="F4" s="166"/>
      <c r="G4" s="166"/>
      <c r="H4" s="166"/>
      <c r="I4" s="166"/>
      <c r="J4" s="166"/>
      <c r="K4" s="166"/>
      <c r="L4" s="166"/>
      <c r="M4" s="166"/>
      <c r="N4" s="166"/>
      <c r="O4" s="166"/>
      <c r="P4" s="166"/>
      <c r="Q4" s="166"/>
      <c r="R4" s="167"/>
      <c r="S4" s="9" t="s">
        <v>14</v>
      </c>
      <c r="T4" s="173" t="s">
        <v>38</v>
      </c>
      <c r="U4" s="174"/>
    </row>
    <row r="6" spans="1:18" ht="15.75">
      <c r="A6" s="12" t="s">
        <v>2</v>
      </c>
      <c r="B6" s="175"/>
      <c r="C6" s="175"/>
      <c r="D6" s="175"/>
      <c r="H6" s="28" t="s">
        <v>17</v>
      </c>
      <c r="I6" s="176" t="s">
        <v>48</v>
      </c>
      <c r="J6" s="176"/>
      <c r="K6" s="176"/>
      <c r="L6" s="176"/>
      <c r="O6" s="177" t="s">
        <v>24</v>
      </c>
      <c r="P6" s="177"/>
      <c r="Q6" s="178" t="s">
        <v>41</v>
      </c>
      <c r="R6" s="178"/>
    </row>
    <row r="7" spans="1:18" ht="15">
      <c r="A7" s="15" t="s">
        <v>10</v>
      </c>
      <c r="B7" s="179"/>
      <c r="C7" s="179"/>
      <c r="D7" s="179"/>
      <c r="H7" s="27" t="s">
        <v>40</v>
      </c>
      <c r="I7" s="210"/>
      <c r="J7" s="210"/>
      <c r="K7" s="210"/>
      <c r="L7" s="210"/>
      <c r="O7" s="177" t="s">
        <v>16</v>
      </c>
      <c r="P7" s="177"/>
      <c r="Q7" s="211">
        <v>2014</v>
      </c>
      <c r="R7" s="211"/>
    </row>
    <row r="9" spans="1:21" ht="39" customHeight="1">
      <c r="A9" s="19" t="s">
        <v>11</v>
      </c>
      <c r="B9" s="184" t="s">
        <v>49</v>
      </c>
      <c r="C9" s="185"/>
      <c r="D9" s="185"/>
      <c r="E9" s="185"/>
      <c r="F9" s="185"/>
      <c r="G9" s="185"/>
      <c r="H9" s="185"/>
      <c r="I9" s="185"/>
      <c r="J9" s="185"/>
      <c r="K9" s="185"/>
      <c r="L9" s="185"/>
      <c r="M9" s="185"/>
      <c r="N9" s="185"/>
      <c r="O9" s="185"/>
      <c r="P9" s="185"/>
      <c r="Q9" s="185"/>
      <c r="R9" s="185"/>
      <c r="S9" s="185"/>
      <c r="T9" s="185"/>
      <c r="U9" s="185"/>
    </row>
    <row r="10" spans="1:21" ht="12.75">
      <c r="A10" s="24" t="s">
        <v>21</v>
      </c>
      <c r="B10" s="186" t="s">
        <v>62</v>
      </c>
      <c r="C10" s="187"/>
      <c r="D10" s="187"/>
      <c r="E10" s="187"/>
      <c r="F10" s="187"/>
      <c r="G10" s="187"/>
      <c r="H10" s="187"/>
      <c r="I10" s="187"/>
      <c r="J10" s="187"/>
      <c r="K10" s="187"/>
      <c r="L10" s="187"/>
      <c r="M10" s="187"/>
      <c r="N10" s="187"/>
      <c r="O10" s="187"/>
      <c r="P10" s="187"/>
      <c r="Q10" s="187"/>
      <c r="R10" s="187"/>
      <c r="S10" s="187"/>
      <c r="T10" s="187"/>
      <c r="U10" s="187"/>
    </row>
    <row r="11" spans="1:21" ht="24" customHeight="1">
      <c r="A11" s="188" t="s">
        <v>9</v>
      </c>
      <c r="B11" s="188" t="s">
        <v>1</v>
      </c>
      <c r="C11" s="194" t="s">
        <v>25</v>
      </c>
      <c r="D11" s="212"/>
      <c r="E11" s="212"/>
      <c r="F11" s="195"/>
      <c r="G11" s="213" t="s">
        <v>30</v>
      </c>
      <c r="H11" s="214"/>
      <c r="I11" s="192" t="s">
        <v>20</v>
      </c>
      <c r="J11" s="194" t="s">
        <v>29</v>
      </c>
      <c r="K11" s="195"/>
      <c r="L11" s="203" t="s">
        <v>4</v>
      </c>
      <c r="M11" s="204"/>
      <c r="N11" s="204"/>
      <c r="O11" s="204"/>
      <c r="P11" s="205"/>
      <c r="Q11" s="188" t="s">
        <v>28</v>
      </c>
      <c r="R11" s="192" t="s">
        <v>27</v>
      </c>
      <c r="S11" s="217" t="s">
        <v>35</v>
      </c>
      <c r="T11" s="217" t="s">
        <v>19</v>
      </c>
      <c r="U11" s="217" t="s">
        <v>36</v>
      </c>
    </row>
    <row r="12" spans="1:21" ht="33.75">
      <c r="A12" s="189"/>
      <c r="B12" s="189"/>
      <c r="C12" s="17" t="s">
        <v>5</v>
      </c>
      <c r="D12" s="17" t="s">
        <v>6</v>
      </c>
      <c r="E12" s="17" t="s">
        <v>7</v>
      </c>
      <c r="F12" s="17" t="s">
        <v>8</v>
      </c>
      <c r="G12" s="215"/>
      <c r="H12" s="216"/>
      <c r="I12" s="193"/>
      <c r="J12" s="7" t="s">
        <v>0</v>
      </c>
      <c r="K12" s="7" t="s">
        <v>3</v>
      </c>
      <c r="L12" s="7" t="s">
        <v>31</v>
      </c>
      <c r="M12" s="7" t="s">
        <v>32</v>
      </c>
      <c r="N12" s="16" t="s">
        <v>26</v>
      </c>
      <c r="O12" s="25" t="s">
        <v>33</v>
      </c>
      <c r="P12" s="16" t="s">
        <v>34</v>
      </c>
      <c r="Q12" s="189"/>
      <c r="R12" s="193"/>
      <c r="S12" s="218"/>
      <c r="T12" s="218"/>
      <c r="U12" s="218"/>
    </row>
    <row r="13" spans="1:21" s="70" customFormat="1" ht="110.25" customHeight="1">
      <c r="A13" s="221" t="s">
        <v>61</v>
      </c>
      <c r="B13" s="38" t="s">
        <v>64</v>
      </c>
      <c r="C13" s="40">
        <v>0.4</v>
      </c>
      <c r="D13" s="81">
        <f>SUM(40+20)/100</f>
        <v>0.6</v>
      </c>
      <c r="E13" s="81">
        <v>0.65</v>
      </c>
      <c r="F13" s="40">
        <v>0.8181</v>
      </c>
      <c r="G13" s="219" t="s">
        <v>123</v>
      </c>
      <c r="H13" s="219"/>
      <c r="I13" s="48" t="s">
        <v>121</v>
      </c>
      <c r="J13" s="46">
        <v>41641</v>
      </c>
      <c r="K13" s="46">
        <v>41729</v>
      </c>
      <c r="L13" s="69" t="s">
        <v>94</v>
      </c>
      <c r="M13" s="69" t="s">
        <v>94</v>
      </c>
      <c r="N13" s="69" t="s">
        <v>94</v>
      </c>
      <c r="O13" s="69" t="s">
        <v>94</v>
      </c>
      <c r="P13" s="69" t="s">
        <v>94</v>
      </c>
      <c r="Q13" s="93" t="s">
        <v>135</v>
      </c>
      <c r="R13" s="51" t="s">
        <v>94</v>
      </c>
      <c r="S13" s="94">
        <f>+F13</f>
        <v>0.8181</v>
      </c>
      <c r="T13" s="82">
        <v>0.25</v>
      </c>
      <c r="U13" s="94">
        <f>+S13*T13</f>
        <v>0.204525</v>
      </c>
    </row>
    <row r="14" spans="1:22" s="70" customFormat="1" ht="67.5" customHeight="1">
      <c r="A14" s="223"/>
      <c r="B14" s="38" t="s">
        <v>124</v>
      </c>
      <c r="C14" s="40" t="s">
        <v>94</v>
      </c>
      <c r="D14" s="81">
        <v>0.5</v>
      </c>
      <c r="E14" s="81">
        <v>1</v>
      </c>
      <c r="F14" s="40"/>
      <c r="G14" s="219" t="s">
        <v>122</v>
      </c>
      <c r="H14" s="219"/>
      <c r="I14" s="48" t="s">
        <v>67</v>
      </c>
      <c r="J14" s="46">
        <v>41730</v>
      </c>
      <c r="K14" s="46">
        <v>42004</v>
      </c>
      <c r="L14" s="69" t="s">
        <v>94</v>
      </c>
      <c r="M14" s="69" t="s">
        <v>94</v>
      </c>
      <c r="N14" s="69" t="s">
        <v>94</v>
      </c>
      <c r="O14" s="69" t="s">
        <v>94</v>
      </c>
      <c r="P14" s="69" t="s">
        <v>94</v>
      </c>
      <c r="Q14" s="93" t="s">
        <v>129</v>
      </c>
      <c r="R14" s="69" t="s">
        <v>94</v>
      </c>
      <c r="S14" s="94">
        <f>+E14</f>
        <v>1</v>
      </c>
      <c r="T14" s="82">
        <v>0.25</v>
      </c>
      <c r="U14" s="94">
        <f>+T14*S14</f>
        <v>0.25</v>
      </c>
      <c r="V14" s="73"/>
    </row>
    <row r="15" spans="1:21" s="70" customFormat="1" ht="36" customHeight="1">
      <c r="A15" s="221" t="s">
        <v>63</v>
      </c>
      <c r="B15" s="221" t="s">
        <v>65</v>
      </c>
      <c r="C15" s="50">
        <v>0.4</v>
      </c>
      <c r="D15" s="50">
        <v>1</v>
      </c>
      <c r="E15" s="50"/>
      <c r="F15" s="50"/>
      <c r="G15" s="220" t="s">
        <v>70</v>
      </c>
      <c r="H15" s="220"/>
      <c r="I15" s="71" t="s">
        <v>66</v>
      </c>
      <c r="J15" s="47">
        <v>41671</v>
      </c>
      <c r="K15" s="47">
        <v>3</v>
      </c>
      <c r="L15" s="72" t="s">
        <v>94</v>
      </c>
      <c r="M15" s="72" t="s">
        <v>94</v>
      </c>
      <c r="N15" s="72" t="s">
        <v>94</v>
      </c>
      <c r="O15" s="72" t="s">
        <v>94</v>
      </c>
      <c r="P15" s="72" t="s">
        <v>94</v>
      </c>
      <c r="Q15" s="72" t="s">
        <v>94</v>
      </c>
      <c r="R15" s="72" t="s">
        <v>94</v>
      </c>
      <c r="S15" s="72" t="s">
        <v>94</v>
      </c>
      <c r="T15" s="72" t="s">
        <v>94</v>
      </c>
      <c r="U15" s="69"/>
    </row>
    <row r="16" spans="1:21" s="70" customFormat="1" ht="42.75" customHeight="1">
      <c r="A16" s="222"/>
      <c r="B16" s="222"/>
      <c r="C16" s="50">
        <v>0.4</v>
      </c>
      <c r="D16" s="50">
        <v>1</v>
      </c>
      <c r="E16" s="50"/>
      <c r="F16" s="50"/>
      <c r="G16" s="220" t="s">
        <v>71</v>
      </c>
      <c r="H16" s="220"/>
      <c r="I16" s="71" t="s">
        <v>72</v>
      </c>
      <c r="J16" s="47">
        <v>41672</v>
      </c>
      <c r="K16" s="47">
        <v>41820</v>
      </c>
      <c r="L16" s="72" t="s">
        <v>94</v>
      </c>
      <c r="M16" s="72" t="s">
        <v>94</v>
      </c>
      <c r="N16" s="72" t="s">
        <v>94</v>
      </c>
      <c r="O16" s="72" t="s">
        <v>94</v>
      </c>
      <c r="P16" s="72" t="s">
        <v>94</v>
      </c>
      <c r="Q16" s="72" t="s">
        <v>94</v>
      </c>
      <c r="R16" s="72" t="s">
        <v>94</v>
      </c>
      <c r="S16" s="72" t="s">
        <v>94</v>
      </c>
      <c r="T16" s="72" t="s">
        <v>94</v>
      </c>
      <c r="U16" s="69"/>
    </row>
    <row r="17" spans="1:22" s="70" customFormat="1" ht="72.75" customHeight="1">
      <c r="A17" s="222"/>
      <c r="B17" s="222"/>
      <c r="C17" s="81">
        <v>0.25</v>
      </c>
      <c r="D17" s="81">
        <v>1</v>
      </c>
      <c r="E17" s="81"/>
      <c r="F17" s="40"/>
      <c r="G17" s="219" t="s">
        <v>125</v>
      </c>
      <c r="H17" s="219"/>
      <c r="I17" s="48" t="s">
        <v>116</v>
      </c>
      <c r="J17" s="46">
        <v>41641</v>
      </c>
      <c r="K17" s="46">
        <v>41729</v>
      </c>
      <c r="L17" s="51">
        <v>95800000</v>
      </c>
      <c r="M17" s="51">
        <f>2891757.04+27759925+7372400+6790637+7094125</f>
        <v>51908844.04</v>
      </c>
      <c r="N17" s="52"/>
      <c r="O17" s="53">
        <f>+L17-M17</f>
        <v>43891155.96</v>
      </c>
      <c r="P17" s="107">
        <f>+M17/L17</f>
        <v>0.5418459711899791</v>
      </c>
      <c r="Q17" s="72" t="s">
        <v>94</v>
      </c>
      <c r="R17" s="52"/>
      <c r="S17" s="94">
        <f>+D17</f>
        <v>1</v>
      </c>
      <c r="T17" s="82">
        <v>0.5</v>
      </c>
      <c r="U17" s="94">
        <f>+T17*S17</f>
        <v>0.5</v>
      </c>
      <c r="V17" s="88"/>
    </row>
    <row r="18" spans="1:21" s="70" customFormat="1" ht="36.75" customHeight="1">
      <c r="A18" s="223"/>
      <c r="B18" s="223"/>
      <c r="C18" s="50"/>
      <c r="D18" s="87"/>
      <c r="E18" s="50">
        <v>0.2</v>
      </c>
      <c r="F18" s="50">
        <v>1</v>
      </c>
      <c r="G18" s="220" t="s">
        <v>103</v>
      </c>
      <c r="H18" s="220"/>
      <c r="I18" s="71" t="s">
        <v>73</v>
      </c>
      <c r="J18" s="47">
        <v>41821</v>
      </c>
      <c r="K18" s="47">
        <v>42004</v>
      </c>
      <c r="L18" s="72" t="s">
        <v>94</v>
      </c>
      <c r="M18" s="72" t="s">
        <v>94</v>
      </c>
      <c r="N18" s="72" t="s">
        <v>94</v>
      </c>
      <c r="O18" s="72" t="s">
        <v>94</v>
      </c>
      <c r="P18" s="72" t="s">
        <v>94</v>
      </c>
      <c r="Q18" s="72" t="s">
        <v>94</v>
      </c>
      <c r="R18" s="72" t="s">
        <v>94</v>
      </c>
      <c r="S18" s="72" t="s">
        <v>94</v>
      </c>
      <c r="T18" s="72" t="s">
        <v>94</v>
      </c>
      <c r="U18" s="49"/>
    </row>
    <row r="21" spans="1:21" ht="23.25">
      <c r="A21" s="20" t="s">
        <v>22</v>
      </c>
      <c r="B21" s="196"/>
      <c r="C21" s="196"/>
      <c r="D21" s="196"/>
      <c r="E21" s="196"/>
      <c r="F21" s="196"/>
      <c r="H21" s="197" t="s">
        <v>120</v>
      </c>
      <c r="I21" s="197"/>
      <c r="J21" s="196"/>
      <c r="K21" s="196"/>
      <c r="L21" s="196"/>
      <c r="M21" s="196"/>
      <c r="N21" s="196"/>
      <c r="S21" s="197" t="s">
        <v>37</v>
      </c>
      <c r="T21" s="197"/>
      <c r="U21" s="23">
        <f>+U18+U17+U16+U15+U14+U13</f>
        <v>0.9545250000000001</v>
      </c>
    </row>
  </sheetData>
  <sheetProtection sheet="1" objects="1" scenarios="1" selectLockedCells="1" selectUnlockedCells="1"/>
  <mergeCells count="41">
    <mergeCell ref="B15:B18"/>
    <mergeCell ref="A15:A18"/>
    <mergeCell ref="A13:A14"/>
    <mergeCell ref="B21:F21"/>
    <mergeCell ref="H21:I21"/>
    <mergeCell ref="J21:N21"/>
    <mergeCell ref="S21:T21"/>
    <mergeCell ref="G13:H13"/>
    <mergeCell ref="G14:H14"/>
    <mergeCell ref="G15:H15"/>
    <mergeCell ref="G16:H16"/>
    <mergeCell ref="G18:H18"/>
    <mergeCell ref="G17:H17"/>
    <mergeCell ref="R11:R12"/>
    <mergeCell ref="S11:S12"/>
    <mergeCell ref="T11:T12"/>
    <mergeCell ref="U11:U12"/>
    <mergeCell ref="B9:U9"/>
    <mergeCell ref="B10:U10"/>
    <mergeCell ref="L11:P11"/>
    <mergeCell ref="Q11:Q12"/>
    <mergeCell ref="A11:A12"/>
    <mergeCell ref="B11:B12"/>
    <mergeCell ref="C11:F11"/>
    <mergeCell ref="G11:H12"/>
    <mergeCell ref="I11:I12"/>
    <mergeCell ref="J11:K11"/>
    <mergeCell ref="B6:D6"/>
    <mergeCell ref="I6:L6"/>
    <mergeCell ref="O6:P6"/>
    <mergeCell ref="Q6:R6"/>
    <mergeCell ref="B7:D7"/>
    <mergeCell ref="I7:L7"/>
    <mergeCell ref="O7:P7"/>
    <mergeCell ref="Q7:R7"/>
    <mergeCell ref="A1:B4"/>
    <mergeCell ref="C1:R4"/>
    <mergeCell ref="T1:U1"/>
    <mergeCell ref="T2:U2"/>
    <mergeCell ref="T3:U3"/>
    <mergeCell ref="T4:U4"/>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rgb="FFC00000"/>
  </sheetPr>
  <dimension ref="A1:U19"/>
  <sheetViews>
    <sheetView showGridLines="0" zoomScale="80" zoomScaleNormal="80" zoomScalePageLayoutView="0" workbookViewId="0" topLeftCell="A1">
      <selection activeCell="Y13" sqref="Y13"/>
    </sheetView>
  </sheetViews>
  <sheetFormatPr defaultColWidth="11.421875" defaultRowHeight="12.75"/>
  <cols>
    <col min="1" max="1" width="24.140625" style="0" customWidth="1"/>
    <col min="2" max="2" width="25.140625" style="0" customWidth="1"/>
    <col min="3" max="3" width="9.28125" style="0" customWidth="1"/>
    <col min="4" max="4" width="8.28125" style="0" customWidth="1"/>
    <col min="5" max="5" width="7.7109375" style="0" customWidth="1"/>
    <col min="6" max="6" width="8.7109375" style="0" customWidth="1"/>
    <col min="7" max="7" width="10.00390625" style="0" hidden="1" customWidth="1"/>
    <col min="8" max="8" width="18.140625" style="0" hidden="1" customWidth="1"/>
    <col min="9" max="9" width="19.00390625" style="0" hidden="1" customWidth="1"/>
    <col min="10" max="11" width="11.28125" style="0" hidden="1" customWidth="1"/>
    <col min="12" max="12" width="24.8515625" style="0" hidden="1" customWidth="1"/>
    <col min="13" max="13" width="26.7109375" style="0" hidden="1" customWidth="1"/>
    <col min="14" max="14" width="20.421875" style="0" hidden="1" customWidth="1"/>
    <col min="15" max="15" width="21.421875" style="0" hidden="1" customWidth="1"/>
    <col min="16" max="16" width="14.00390625" style="0" hidden="1" customWidth="1"/>
    <col min="17" max="20" width="15.7109375" style="0" hidden="1" customWidth="1"/>
    <col min="21" max="21" width="24.8515625" style="0" customWidth="1"/>
  </cols>
  <sheetData>
    <row r="1" spans="1:21" ht="12.75">
      <c r="A1" s="153" t="s">
        <v>12</v>
      </c>
      <c r="B1" s="154"/>
      <c r="C1" s="159" t="s">
        <v>42</v>
      </c>
      <c r="D1" s="160"/>
      <c r="E1" s="160"/>
      <c r="F1" s="160"/>
      <c r="G1" s="160"/>
      <c r="H1" s="160"/>
      <c r="I1" s="160"/>
      <c r="J1" s="160"/>
      <c r="K1" s="160"/>
      <c r="L1" s="160"/>
      <c r="M1" s="160"/>
      <c r="N1" s="160"/>
      <c r="O1" s="160"/>
      <c r="P1" s="160"/>
      <c r="Q1" s="160"/>
      <c r="R1" s="161"/>
      <c r="S1" s="11" t="s">
        <v>18</v>
      </c>
      <c r="T1" s="168" t="s">
        <v>39</v>
      </c>
      <c r="U1" s="169"/>
    </row>
    <row r="2" spans="1:21" ht="12.75">
      <c r="A2" s="155"/>
      <c r="B2" s="156"/>
      <c r="C2" s="162"/>
      <c r="D2" s="163"/>
      <c r="E2" s="163"/>
      <c r="F2" s="163"/>
      <c r="G2" s="163"/>
      <c r="H2" s="163"/>
      <c r="I2" s="163"/>
      <c r="J2" s="163"/>
      <c r="K2" s="163"/>
      <c r="L2" s="163"/>
      <c r="M2" s="163"/>
      <c r="N2" s="163"/>
      <c r="O2" s="163"/>
      <c r="P2" s="163"/>
      <c r="Q2" s="163"/>
      <c r="R2" s="164"/>
      <c r="S2" s="10" t="s">
        <v>13</v>
      </c>
      <c r="T2" s="170">
        <v>1</v>
      </c>
      <c r="U2" s="171"/>
    </row>
    <row r="3" spans="1:21" ht="17.25" customHeight="1">
      <c r="A3" s="155"/>
      <c r="B3" s="156"/>
      <c r="C3" s="162"/>
      <c r="D3" s="163"/>
      <c r="E3" s="163"/>
      <c r="F3" s="163"/>
      <c r="G3" s="163"/>
      <c r="H3" s="163"/>
      <c r="I3" s="163"/>
      <c r="J3" s="163"/>
      <c r="K3" s="163"/>
      <c r="L3" s="163"/>
      <c r="M3" s="163"/>
      <c r="N3" s="163"/>
      <c r="O3" s="163"/>
      <c r="P3" s="163"/>
      <c r="Q3" s="163"/>
      <c r="R3" s="164"/>
      <c r="S3" s="10" t="s">
        <v>15</v>
      </c>
      <c r="T3" s="172">
        <v>41479</v>
      </c>
      <c r="U3" s="209"/>
    </row>
    <row r="4" spans="1:21" ht="33" customHeight="1" thickBot="1">
      <c r="A4" s="157"/>
      <c r="B4" s="158"/>
      <c r="C4" s="165"/>
      <c r="D4" s="166"/>
      <c r="E4" s="166"/>
      <c r="F4" s="166"/>
      <c r="G4" s="166"/>
      <c r="H4" s="166"/>
      <c r="I4" s="166"/>
      <c r="J4" s="166"/>
      <c r="K4" s="166"/>
      <c r="L4" s="166"/>
      <c r="M4" s="166"/>
      <c r="N4" s="166"/>
      <c r="O4" s="166"/>
      <c r="P4" s="166"/>
      <c r="Q4" s="166"/>
      <c r="R4" s="167"/>
      <c r="S4" s="9" t="s">
        <v>14</v>
      </c>
      <c r="T4" s="173" t="s">
        <v>38</v>
      </c>
      <c r="U4" s="174"/>
    </row>
    <row r="6" spans="1:18" ht="15.75">
      <c r="A6" s="12" t="s">
        <v>2</v>
      </c>
      <c r="B6" s="175"/>
      <c r="C6" s="175"/>
      <c r="D6" s="175"/>
      <c r="H6" s="28" t="s">
        <v>17</v>
      </c>
      <c r="I6" s="176" t="s">
        <v>50</v>
      </c>
      <c r="J6" s="176"/>
      <c r="K6" s="176"/>
      <c r="L6" s="176"/>
      <c r="O6" s="177" t="s">
        <v>24</v>
      </c>
      <c r="P6" s="177"/>
      <c r="Q6" s="178" t="s">
        <v>41</v>
      </c>
      <c r="R6" s="178"/>
    </row>
    <row r="7" spans="1:18" ht="15">
      <c r="A7" s="15" t="s">
        <v>10</v>
      </c>
      <c r="B7" s="179"/>
      <c r="C7" s="179"/>
      <c r="D7" s="179"/>
      <c r="H7" s="27" t="s">
        <v>40</v>
      </c>
      <c r="I7" s="210"/>
      <c r="J7" s="210"/>
      <c r="K7" s="210"/>
      <c r="L7" s="210"/>
      <c r="O7" s="177" t="s">
        <v>16</v>
      </c>
      <c r="P7" s="177"/>
      <c r="Q7" s="211">
        <v>2014</v>
      </c>
      <c r="R7" s="211"/>
    </row>
    <row r="9" spans="1:21" ht="49.5" customHeight="1">
      <c r="A9" s="19" t="s">
        <v>11</v>
      </c>
      <c r="B9" s="184" t="s">
        <v>51</v>
      </c>
      <c r="C9" s="185"/>
      <c r="D9" s="185"/>
      <c r="E9" s="185"/>
      <c r="F9" s="185"/>
      <c r="G9" s="185"/>
      <c r="H9" s="185"/>
      <c r="I9" s="185"/>
      <c r="J9" s="185"/>
      <c r="K9" s="185"/>
      <c r="L9" s="185"/>
      <c r="M9" s="185"/>
      <c r="N9" s="185"/>
      <c r="O9" s="185"/>
      <c r="P9" s="185"/>
      <c r="Q9" s="185"/>
      <c r="R9" s="185"/>
      <c r="S9" s="185"/>
      <c r="T9" s="185"/>
      <c r="U9" s="185"/>
    </row>
    <row r="10" spans="1:21" ht="12.75">
      <c r="A10" s="24" t="s">
        <v>21</v>
      </c>
      <c r="B10" s="186"/>
      <c r="C10" s="187"/>
      <c r="D10" s="187"/>
      <c r="E10" s="187"/>
      <c r="F10" s="187"/>
      <c r="G10" s="187"/>
      <c r="H10" s="187"/>
      <c r="I10" s="187"/>
      <c r="J10" s="187"/>
      <c r="K10" s="187"/>
      <c r="L10" s="187"/>
      <c r="M10" s="187"/>
      <c r="N10" s="187"/>
      <c r="O10" s="187"/>
      <c r="P10" s="187"/>
      <c r="Q10" s="187"/>
      <c r="R10" s="187"/>
      <c r="S10" s="187"/>
      <c r="T10" s="187"/>
      <c r="U10" s="187"/>
    </row>
    <row r="11" spans="1:21" ht="29.25" customHeight="1">
      <c r="A11" s="190" t="s">
        <v>9</v>
      </c>
      <c r="B11" s="190" t="s">
        <v>1</v>
      </c>
      <c r="C11" s="191" t="s">
        <v>25</v>
      </c>
      <c r="D11" s="191"/>
      <c r="E11" s="191"/>
      <c r="F11" s="191"/>
      <c r="G11" s="191" t="s">
        <v>30</v>
      </c>
      <c r="H11" s="191"/>
      <c r="I11" s="191" t="s">
        <v>20</v>
      </c>
      <c r="J11" s="191" t="s">
        <v>29</v>
      </c>
      <c r="K11" s="191"/>
      <c r="L11" s="190" t="s">
        <v>4</v>
      </c>
      <c r="M11" s="190"/>
      <c r="N11" s="190"/>
      <c r="O11" s="190"/>
      <c r="P11" s="190"/>
      <c r="Q11" s="190" t="s">
        <v>28</v>
      </c>
      <c r="R11" s="191" t="s">
        <v>27</v>
      </c>
      <c r="S11" s="202" t="s">
        <v>35</v>
      </c>
      <c r="T11" s="202" t="s">
        <v>19</v>
      </c>
      <c r="U11" s="202" t="s">
        <v>36</v>
      </c>
    </row>
    <row r="12" spans="1:21" ht="50.25" customHeight="1">
      <c r="A12" s="190"/>
      <c r="B12" s="190"/>
      <c r="C12" s="17" t="s">
        <v>5</v>
      </c>
      <c r="D12" s="17" t="s">
        <v>6</v>
      </c>
      <c r="E12" s="17" t="s">
        <v>7</v>
      </c>
      <c r="F12" s="17" t="s">
        <v>8</v>
      </c>
      <c r="G12" s="191"/>
      <c r="H12" s="191"/>
      <c r="I12" s="191"/>
      <c r="J12" s="7" t="s">
        <v>0</v>
      </c>
      <c r="K12" s="7" t="s">
        <v>3</v>
      </c>
      <c r="L12" s="7" t="s">
        <v>31</v>
      </c>
      <c r="M12" s="7" t="s">
        <v>32</v>
      </c>
      <c r="N12" s="16" t="s">
        <v>26</v>
      </c>
      <c r="O12" s="26" t="s">
        <v>33</v>
      </c>
      <c r="P12" s="16" t="s">
        <v>34</v>
      </c>
      <c r="Q12" s="190"/>
      <c r="R12" s="191"/>
      <c r="S12" s="202"/>
      <c r="T12" s="202"/>
      <c r="U12" s="202"/>
    </row>
    <row r="13" spans="1:21" ht="75" customHeight="1">
      <c r="A13" s="38" t="s">
        <v>104</v>
      </c>
      <c r="B13" s="38" t="s">
        <v>105</v>
      </c>
      <c r="C13" s="39">
        <v>0.2825</v>
      </c>
      <c r="D13" s="56">
        <v>0.406086378152979</v>
      </c>
      <c r="E13" s="56">
        <v>0.761428474437816</v>
      </c>
      <c r="F13" s="56">
        <f>P13</f>
        <v>0.9791510521390114</v>
      </c>
      <c r="G13" s="219" t="s">
        <v>118</v>
      </c>
      <c r="H13" s="219"/>
      <c r="I13" s="52" t="s">
        <v>106</v>
      </c>
      <c r="J13" s="46">
        <v>41641</v>
      </c>
      <c r="K13" s="46">
        <v>42004</v>
      </c>
      <c r="L13" s="116">
        <f>1345262032528*0+1249942287674</f>
        <v>1249942287674</v>
      </c>
      <c r="M13" s="51">
        <v>1223882306089.04</v>
      </c>
      <c r="N13" s="76"/>
      <c r="O13" s="85">
        <f>+L13-M13</f>
        <v>26059981584.95996</v>
      </c>
      <c r="P13" s="75">
        <f>+M13/L13</f>
        <v>0.9791510521390114</v>
      </c>
      <c r="Q13" s="74"/>
      <c r="R13" s="74"/>
      <c r="S13" s="83">
        <f>97.9/95</f>
        <v>1.0305263157894737</v>
      </c>
      <c r="T13" s="92">
        <v>0.4</v>
      </c>
      <c r="U13" s="83">
        <f>+T13*S13</f>
        <v>0.4122105263157895</v>
      </c>
    </row>
    <row r="14" spans="1:21" ht="64.5" customHeight="1">
      <c r="A14" s="38" t="s">
        <v>107</v>
      </c>
      <c r="B14" s="38" t="s">
        <v>108</v>
      </c>
      <c r="C14" s="39">
        <v>0.5781</v>
      </c>
      <c r="D14" s="56">
        <v>0.696796088998605</v>
      </c>
      <c r="E14" s="56">
        <v>1</v>
      </c>
      <c r="F14" s="56">
        <v>1</v>
      </c>
      <c r="G14" s="219" t="s">
        <v>109</v>
      </c>
      <c r="H14" s="219"/>
      <c r="I14" s="52" t="s">
        <v>106</v>
      </c>
      <c r="J14" s="46">
        <v>41699</v>
      </c>
      <c r="K14" s="46">
        <v>42004</v>
      </c>
      <c r="L14" s="116">
        <v>520334000000</v>
      </c>
      <c r="M14" s="51">
        <v>520334000000</v>
      </c>
      <c r="N14" s="76"/>
      <c r="O14" s="85">
        <f>+L14-M14</f>
        <v>0</v>
      </c>
      <c r="P14" s="75">
        <f>+M14/L14</f>
        <v>1</v>
      </c>
      <c r="Q14" s="74"/>
      <c r="R14" s="74"/>
      <c r="S14" s="83">
        <f>IF(P14&gt;=75%,100%,P14)</f>
        <v>1</v>
      </c>
      <c r="T14" s="92">
        <v>0.3</v>
      </c>
      <c r="U14" s="83">
        <f>+T14*S14</f>
        <v>0.3</v>
      </c>
    </row>
    <row r="15" spans="1:21" ht="66" customHeight="1">
      <c r="A15" s="120" t="s">
        <v>110</v>
      </c>
      <c r="B15" s="120" t="s">
        <v>117</v>
      </c>
      <c r="C15" s="56">
        <v>0.12</v>
      </c>
      <c r="D15" s="56">
        <v>0.17</v>
      </c>
      <c r="E15" s="56">
        <v>0.3</v>
      </c>
      <c r="F15" s="81">
        <v>0.8107323913983725</v>
      </c>
      <c r="G15" s="224" t="s">
        <v>119</v>
      </c>
      <c r="H15" s="224"/>
      <c r="I15" s="121" t="s">
        <v>106</v>
      </c>
      <c r="J15" s="122">
        <v>41699</v>
      </c>
      <c r="K15" s="122">
        <v>42004</v>
      </c>
      <c r="L15" s="51">
        <v>58898082891</v>
      </c>
      <c r="M15" s="51">
        <v>47750583591</v>
      </c>
      <c r="N15" s="121"/>
      <c r="O15" s="123">
        <f>+L15-M15</f>
        <v>11147499300</v>
      </c>
      <c r="P15" s="124">
        <f>+M15/L15</f>
        <v>0.8107323913983725</v>
      </c>
      <c r="Q15" s="121"/>
      <c r="R15" s="121"/>
      <c r="S15" s="83">
        <f>+P15</f>
        <v>0.8107323913983725</v>
      </c>
      <c r="T15" s="83">
        <v>0.3</v>
      </c>
      <c r="U15" s="83">
        <f>+T15*S15</f>
        <v>0.24321971741951173</v>
      </c>
    </row>
    <row r="16" spans="10:17" ht="20.25" customHeight="1">
      <c r="J16" s="97"/>
      <c r="K16" s="97"/>
      <c r="L16" s="108"/>
      <c r="M16" s="98"/>
      <c r="N16" s="99"/>
      <c r="O16" s="100"/>
      <c r="P16" s="101"/>
      <c r="Q16" s="97"/>
    </row>
    <row r="17" spans="1:21" ht="23.25">
      <c r="A17" s="20" t="s">
        <v>22</v>
      </c>
      <c r="B17" s="196"/>
      <c r="C17" s="196"/>
      <c r="D17" s="196"/>
      <c r="E17" s="196"/>
      <c r="F17" s="196"/>
      <c r="H17" s="197" t="s">
        <v>120</v>
      </c>
      <c r="I17" s="197"/>
      <c r="J17" s="225"/>
      <c r="K17" s="225"/>
      <c r="L17" s="225"/>
      <c r="M17" s="225"/>
      <c r="N17" s="225"/>
      <c r="O17" s="97"/>
      <c r="P17" s="97"/>
      <c r="Q17" s="97"/>
      <c r="S17" s="197" t="s">
        <v>37</v>
      </c>
      <c r="T17" s="197"/>
      <c r="U17" s="23">
        <f>+U15+U14+U13</f>
        <v>0.9554302437353013</v>
      </c>
    </row>
    <row r="19" spans="12:13" ht="12.75">
      <c r="L19" s="95"/>
      <c r="M19" s="95"/>
    </row>
  </sheetData>
  <sheetProtection sheet="1" objects="1" scenarios="1" selectLockedCells="1" selectUnlockedCells="1"/>
  <mergeCells count="35">
    <mergeCell ref="G14:H14"/>
    <mergeCell ref="G15:H15"/>
    <mergeCell ref="B17:F17"/>
    <mergeCell ref="H17:I17"/>
    <mergeCell ref="J17:N17"/>
    <mergeCell ref="S17:T17"/>
    <mergeCell ref="R11:R12"/>
    <mergeCell ref="S11:S12"/>
    <mergeCell ref="T11:T12"/>
    <mergeCell ref="U11:U12"/>
    <mergeCell ref="B9:U9"/>
    <mergeCell ref="B10:U10"/>
    <mergeCell ref="L11:P11"/>
    <mergeCell ref="Q11:Q12"/>
    <mergeCell ref="J11:K11"/>
    <mergeCell ref="G13:H13"/>
    <mergeCell ref="A11:A12"/>
    <mergeCell ref="B11:B12"/>
    <mergeCell ref="C11:F11"/>
    <mergeCell ref="G11:H12"/>
    <mergeCell ref="I11:I12"/>
    <mergeCell ref="B6:D6"/>
    <mergeCell ref="I6:L6"/>
    <mergeCell ref="O6:P6"/>
    <mergeCell ref="Q6:R6"/>
    <mergeCell ref="B7:D7"/>
    <mergeCell ref="I7:L7"/>
    <mergeCell ref="O7:P7"/>
    <mergeCell ref="Q7:R7"/>
    <mergeCell ref="A1:B4"/>
    <mergeCell ref="C1:R4"/>
    <mergeCell ref="T1:U1"/>
    <mergeCell ref="T2:U2"/>
    <mergeCell ref="T3:U3"/>
    <mergeCell ref="T4:U4"/>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comercio de cartagena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apina</dc:creator>
  <cp:keywords/>
  <dc:description/>
  <cp:lastModifiedBy>Derly Esperanza Granados</cp:lastModifiedBy>
  <cp:lastPrinted>2014-08-04T19:58:49Z</cp:lastPrinted>
  <dcterms:created xsi:type="dcterms:W3CDTF">2008-08-05T17:06:18Z</dcterms:created>
  <dcterms:modified xsi:type="dcterms:W3CDTF">2015-01-30T22:32:59Z</dcterms:modified>
  <cp:category/>
  <cp:version/>
  <cp:contentType/>
  <cp:contentStatus/>
</cp:coreProperties>
</file>