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showInkAnnotation="0" codeName="ThisWorkbook" defaultThemeVersion="124226"/>
  <mc:AlternateContent xmlns:mc="http://schemas.openxmlformats.org/markup-compatibility/2006">
    <mc:Choice Requires="x15">
      <x15ac:absPath xmlns:x15ac="http://schemas.microsoft.com/office/spreadsheetml/2010/11/ac" url="D:\C\Documents\PLAN SECTORIAL\PASE AVANCE TRIMESTRAL\Cuarto trimestres 2018\"/>
    </mc:Choice>
  </mc:AlternateContent>
  <xr:revisionPtr revIDLastSave="0" documentId="8_{E5F93D1F-7FA4-4856-8F24-A7A53EC0A304}" xr6:coauthVersionLast="40" xr6:coauthVersionMax="40" xr10:uidLastSave="{00000000-0000-0000-0000-000000000000}"/>
  <bookViews>
    <workbookView xWindow="0" yWindow="0" windowWidth="20490" windowHeight="7485" tabRatio="837" xr2:uid="{00000000-000D-0000-FFFF-FFFF00000000}"/>
  </bookViews>
  <sheets>
    <sheet name="DIRECCIONAMIENTO ESTRATEGICO" sheetId="9" r:id="rId1"/>
    <sheet name="TALENTO HUMANO " sheetId="11" r:id="rId2"/>
    <sheet name="VALORES PARA RESULTADOS" sheetId="10" r:id="rId3"/>
    <sheet name="EVALUACIÓN DE RESULTADOS" sheetId="14" r:id="rId4"/>
    <sheet name="INFORMACIÓN Y COMUNICACIÓN" sheetId="12" r:id="rId5"/>
    <sheet name="GESTIÓN DEL CONOCIMIENTO " sheetId="13" r:id="rId6"/>
    <sheet name="CONTROL INTERNO " sheetId="15" r:id="rId7"/>
    <sheet name="Consolidado" sheetId="16" state="hidden" r:id="rId8"/>
    <sheet name="Categorías" sheetId="7" state="hidden" r:id="rId9"/>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3" i="9" l="1"/>
  <c r="U12" i="10" l="1"/>
  <c r="T115" i="9" l="1"/>
  <c r="T113" i="9"/>
  <c r="T112" i="9"/>
  <c r="T111" i="9"/>
  <c r="T110" i="9"/>
  <c r="T109" i="9"/>
  <c r="T105" i="9"/>
  <c r="T104" i="9"/>
  <c r="T102" i="9"/>
  <c r="T101" i="9"/>
  <c r="T98" i="9"/>
  <c r="T97" i="9"/>
  <c r="T95" i="9"/>
  <c r="T94" i="9"/>
  <c r="T93" i="9"/>
  <c r="T92" i="9"/>
  <c r="T91" i="9"/>
  <c r="T89" i="9"/>
  <c r="T88" i="9"/>
  <c r="T87" i="9"/>
  <c r="T83" i="9"/>
  <c r="R115" i="9" l="1"/>
  <c r="R113" i="9"/>
  <c r="R112" i="9"/>
  <c r="R111" i="9"/>
  <c r="R110" i="9"/>
  <c r="R105" i="9"/>
  <c r="R101" i="9"/>
  <c r="R98" i="9"/>
  <c r="R97" i="9"/>
  <c r="R95" i="9"/>
  <c r="R94" i="9"/>
  <c r="R92" i="9"/>
  <c r="R91" i="9"/>
  <c r="R89" i="9"/>
  <c r="R88" i="9"/>
  <c r="R87" i="9"/>
  <c r="R83" i="9"/>
  <c r="S12" i="10"/>
  <c r="S13" i="9"/>
  <c r="I22" i="16"/>
  <c r="H22" i="16"/>
  <c r="G22" i="16"/>
  <c r="F22" i="16"/>
  <c r="E22" i="16"/>
  <c r="D22" i="16"/>
  <c r="C22" i="16"/>
  <c r="B22" i="16"/>
  <c r="J21" i="16"/>
  <c r="J20" i="16"/>
  <c r="J19" i="16"/>
  <c r="J18" i="16"/>
  <c r="J17" i="16"/>
  <c r="J16" i="16"/>
  <c r="J15" i="16"/>
  <c r="J13" i="16"/>
  <c r="J14" i="16"/>
  <c r="J12" i="16"/>
  <c r="J11" i="16"/>
  <c r="J9" i="16"/>
  <c r="J10" i="16"/>
  <c r="J8" i="16"/>
  <c r="J7" i="16"/>
  <c r="J22" i="16"/>
  <c r="N122" i="9"/>
  <c r="N115" i="9"/>
  <c r="N114" i="9"/>
  <c r="N113" i="9"/>
  <c r="N112" i="9"/>
  <c r="N110" i="9"/>
  <c r="N105" i="9"/>
  <c r="N101" i="9"/>
  <c r="N97" i="9"/>
  <c r="N94" i="9"/>
  <c r="N92" i="9"/>
  <c r="N91" i="9"/>
  <c r="N88" i="9"/>
  <c r="N87" i="9"/>
  <c r="N83" i="9"/>
  <c r="D267" i="9"/>
  <c r="D175" i="9"/>
  <c r="D245" i="9"/>
  <c r="D238" i="9"/>
  <c r="D196" i="9"/>
  <c r="D183" i="9"/>
  <c r="D150" i="9"/>
  <c r="D139" i="9"/>
  <c r="D129" i="9"/>
  <c r="D116" i="9"/>
  <c r="D77" i="9"/>
  <c r="D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Maribel Valdes Rodriguez</author>
  </authors>
  <commentList>
    <comment ref="G9" authorId="0" shapeId="0" xr:uid="{9C97F5E5-91D6-44DA-967D-5941354D87FC}">
      <text>
        <r>
          <rPr>
            <b/>
            <sz val="9"/>
            <color indexed="81"/>
            <rFont val="Tahoma"/>
            <family val="2"/>
          </rPr>
          <t>Luz Maribel Valdes Rodriguez:</t>
        </r>
        <r>
          <rPr>
            <sz val="9"/>
            <color indexed="81"/>
            <rFont val="Tahoma"/>
            <family val="2"/>
          </rPr>
          <t xml:space="preserve">
Estas  dos  actividades  de riesgos  en  el  plan  anterior estaba  en  una sola 
Desarrollar y hacer seguimiento al plan de trabajo para la gestión del riesgo en la entidad </t>
        </r>
      </text>
    </comment>
  </commentList>
</comments>
</file>

<file path=xl/sharedStrings.xml><?xml version="1.0" encoding="utf-8"?>
<sst xmlns="http://schemas.openxmlformats.org/spreadsheetml/2006/main" count="2108" uniqueCount="1023">
  <si>
    <t>PLAN DE ACCIÓN SECTORIAL 2018</t>
  </si>
  <si>
    <t>Dimensión o Eje Transversal</t>
  </si>
  <si>
    <t>Componente</t>
  </si>
  <si>
    <t>Indicador de Producto</t>
  </si>
  <si>
    <t>Peso del Indicador dentro del Programa</t>
  </si>
  <si>
    <t>Unidad de Medida</t>
  </si>
  <si>
    <t>Meta</t>
  </si>
  <si>
    <t>Actividades</t>
  </si>
  <si>
    <t>Formula medición Actividad</t>
  </si>
  <si>
    <t>Fecha de Ejecución</t>
  </si>
  <si>
    <t>Programación Actividades</t>
  </si>
  <si>
    <t>Ejecución Actividades</t>
  </si>
  <si>
    <t>RESPONSABLE</t>
  </si>
  <si>
    <t>Inicio
DD/MM/AAAA</t>
  </si>
  <si>
    <t>Final DD/MM/AAAA</t>
  </si>
  <si>
    <t>I TRIMESTRE</t>
  </si>
  <si>
    <t>II TRIMESTRE</t>
  </si>
  <si>
    <t>III TRIMESTRE</t>
  </si>
  <si>
    <t>IV TRIMESTRE</t>
  </si>
  <si>
    <t xml:space="preserve">%
Proyectado </t>
  </si>
  <si>
    <t>% Avance Cuantitativo</t>
  </si>
  <si>
    <t>Avance Cualitativo</t>
  </si>
  <si>
    <t xml:space="preserve">Talento Humano </t>
  </si>
  <si>
    <t>Gestión Estratégica del Talento Humano</t>
  </si>
  <si>
    <t xml:space="preserve">Cumplimiento Plan Estrategico TH </t>
  </si>
  <si>
    <t>Númerico</t>
  </si>
  <si>
    <r>
      <rPr>
        <b/>
        <sz val="12"/>
        <rFont val="Calibri"/>
        <family val="2"/>
        <scheme val="minor"/>
      </rPr>
      <t xml:space="preserve">DISEÑAR, ACTUALIZAR Y HACER SEGUIMIENTO AL PLAN ESTRATEGICO DE TALENTO HUMANO: </t>
    </r>
    <r>
      <rPr>
        <sz val="12"/>
        <rFont val="Calibri"/>
        <family val="2"/>
        <scheme val="minor"/>
      </rPr>
      <t xml:space="preserve">Actualizar y hacer seguimiento del plan estratégico de Talento Humano, con todos los componentes definidos y rutas determinadas por el MIPG. </t>
    </r>
  </si>
  <si>
    <t>Plan Estratégico de Talento Humano formulado</t>
  </si>
  <si>
    <t>01/0172018</t>
  </si>
  <si>
    <t xml:space="preserve">30/032018 </t>
  </si>
  <si>
    <t>Se estructuró y diseñó el plan estratégico de Talento Humano, el cual fue publicado en la pagina web el 31 de enero de 2018,.</t>
  </si>
  <si>
    <t>Actividad ya cumplida</t>
  </si>
  <si>
    <t>TALENTO HUMANO / SECRETARIA GENERAL</t>
  </si>
  <si>
    <t>Porcentaje</t>
  </si>
  <si>
    <t># de Componentes ejecutados del Plan Estratégico de Talento Humano
_________________________________ x 100
Total de componentes del Plan Estratégico de Talento Humano</t>
  </si>
  <si>
    <t>Se actualizó el plan teniendo en cuenta los lineamientos de DAFF (rutas), el cual fue  presentado y aprobado en el comité. Se están ejecutando las actividades oportunamente de acuerdo al cronograma de cada plan.</t>
  </si>
  <si>
    <t>Se realiza cumplimiento de las actividades propuestas en cada ruta, las cuales estan definidas en cada uno de los planes componentes del plan estrategico de talento humano, su seguimiento se realiza a traves de indicadores y planes de acción determinados para cada uno de los componentes.</t>
  </si>
  <si>
    <t xml:space="preserve">Poblacion Caracterizada </t>
  </si>
  <si>
    <t>100 % Población Caracterizada</t>
  </si>
  <si>
    <r>
      <rPr>
        <b/>
        <sz val="12"/>
        <rFont val="Calibri"/>
        <family val="2"/>
        <scheme val="minor"/>
      </rPr>
      <t xml:space="preserve">DIRECCIONAMIENTO  PLANEACION Y CARACTERIZACION : </t>
    </r>
    <r>
      <rPr>
        <sz val="12"/>
        <rFont val="Calibri"/>
        <family val="2"/>
        <scheme val="minor"/>
      </rPr>
      <t xml:space="preserve"> 
1. Realizar la caracterización de  los servidores de Entidad Adscrita y/o Vinculada y su núcleo familiar. 
2. Realizar el diagnóstico del talento humano de la misma en los componentes del PETH, referencia Matriz GETH. ( Medicion y seguimiento) </t>
    </r>
  </si>
  <si>
    <r>
      <rPr>
        <i/>
        <sz val="12"/>
        <color rgb="FF000000"/>
        <rFont val="Calibri"/>
        <family val="2"/>
        <scheme val="minor"/>
      </rPr>
      <t xml:space="preserve"> # </t>
    </r>
    <r>
      <rPr>
        <sz val="12"/>
        <color rgb="FF000000"/>
        <rFont val="Calibri"/>
        <family val="2"/>
        <scheme val="minor"/>
      </rPr>
      <t>de  servidores de Entidad Adscrita y/o Vinculada y su núcleo familiar caracterizados
_________________________________ x 100
# Total de servidores de Entidad Adscrita y/o Vinculada y su núcleo familiar a caracterizar</t>
    </r>
  </si>
  <si>
    <t>Se desarrolló en  una base de Excel la caracterización de los servidores del Icetex</t>
  </si>
  <si>
    <t>Se definio la estrategia de actualizacion de la información suceptible para   determinar la caracterizacion de  todos los colaboradores de la entidad., lo que conllevo a la realización de una encuesta virtual enviada a traves de correo electronico el 22 de junio de 2018, esta estrategia fue enmarcada en la campaña mundialista.</t>
  </si>
  <si>
    <t xml:space="preserve">
Realizado el diagnostico de la población al 100% </t>
  </si>
  <si>
    <t xml:space="preserve">Total de personas diagnosticadas en los componentes del PETH, referencia Matriz GETH
________________________________ x 100
Total de la población de la Entidad </t>
  </si>
  <si>
    <t>Se realizo el diagnostico de los planes de Talento Humano teniendo en cuenta los componentes y rutas establecidas en MIPG y la caracterización. Se presento a comité y se publico en la pagina web.</t>
  </si>
  <si>
    <t>Para la construcción de cada uno de los componentes del Plan Estratégico de Talento Humano, se ha tenido en cuenta la población caracterizada, es asi como en  los planes de bienestar social y capacitación,  las necesidades se determinan con base en el levantamiento de información realizado  a funcionarios que conforman la planta de personal, siendo este uno de los segmentos de la población caracterizada en la entidad.  La formulación de las actividades de seguridad y salud en el trabajo contemplan todo el universo de la población caracterizada.  De igual manera el plan de vacantes tuvo en cuenta la caracterización de la planta  y en el plan de prevision de recursos humanos necesariamente debe tener en cuenta toda la población caracterizada toda vez que es necesario realizar el cálculo del recurso que requiere la entidad para soportar su operacion</t>
  </si>
  <si>
    <t xml:space="preserve">Implementación SG- SST </t>
  </si>
  <si>
    <r>
      <rPr>
        <b/>
        <sz val="12"/>
        <rFont val="Calibri"/>
        <family val="2"/>
        <scheme val="minor"/>
      </rPr>
      <t xml:space="preserve">SGSST: </t>
    </r>
    <r>
      <rPr>
        <sz val="12"/>
        <rFont val="Calibri"/>
        <family val="2"/>
        <scheme val="minor"/>
      </rPr>
      <t xml:space="preserve">Desarrollar el plan de trabajo para el Sistema  de seguridad y salud en el trabajo y hacer medición y seguimiento a su impacto </t>
    </r>
  </si>
  <si>
    <t># Actividades ejecutadas del Plan de SGSST
_________________________________ x 100
Total de actividades del Plan SGSST</t>
  </si>
  <si>
    <t>Se dio cumplimiento a las actividades programada en el plan anual de SGSS,, de acuerdo a los establecido en el cronograma. Para el trimestre se programaron 25 y se ejecutaron 25 dando cumplimiento del cronograma establecido.</t>
  </si>
  <si>
    <t xml:space="preserve">Se cumplio con las actividades propuestas en el plan anual de SGSS de la entidad, de acuerdo a lo establecido en el cronograma para el segundo  trimestre del año y se realiza seguimiento mendiante indicadores y plan de acción En el trimestre se dio cumplimiento a las actividades programada en el plan anual de SGSST,, de acuerdo a los establecido en el cronograma. Para el trimestre se programaron 38 y se ejecutaron 38 dando cumplimiento del cronograma establecido. </t>
  </si>
  <si>
    <t xml:space="preserve">Fortalecimiento y desarrollo del Talento Humano </t>
  </si>
  <si>
    <t xml:space="preserve">FORTALECIMIENTO Y DESARROLLO DEL TALENTO HUMANO : Formular y hacer seguimiento a los planes asociados al  crecimiento y desarrollo profesional de la entidad  (Clima Organizacional, Plan de bienestar, Incentivos, Inducción y Reinducción, 
Capacitación, Desarrollo de Competencias, Cultura Organizacional).
</t>
  </si>
  <si>
    <t># Actividades de los  planes asociados al  fortalecimiento y desarrollo del talento humano de la entidad ejecutadas oportunamente
_________________________________ x 100
Total de actividades de los  planes asociados al  fortalecimiento y desarrollo del talento humano de la entidad</t>
  </si>
  <si>
    <r>
      <t xml:space="preserve">Se diseñaron y aprobaron los planes de bienestar, incentivos, capacitaciones los cuales se encuentran en la pagina web de la entidad. Se realiza seguimiento de actividades establecidas en los cronogramas de cada plan, los cuales para el primer trimestre se han cumplido de acuerdo a las actividades programadas. Así mismo relacionado con los temas referentes al fortalecimiento del Talento humano como Uso y apropiación de TIC,  Gestion del Conocimiento, estas se encuentran contempladas en el marco del PIC.
</t>
    </r>
    <r>
      <rPr>
        <b/>
        <sz val="10"/>
        <rFont val="Arial"/>
        <family val="2"/>
      </rPr>
      <t>PIC</t>
    </r>
    <r>
      <rPr>
        <sz val="10"/>
        <rFont val="Arial"/>
        <family val="2"/>
      </rPr>
      <t xml:space="preserve">=6 Acciones formativas programadas, se ejecutaron 5 acciones formativas
</t>
    </r>
    <r>
      <rPr>
        <b/>
        <sz val="10"/>
        <rFont val="Arial"/>
        <family val="2"/>
      </rPr>
      <t>Bienestar e Incentivos</t>
    </r>
    <r>
      <rPr>
        <sz val="10"/>
        <rFont val="Arial"/>
        <family val="2"/>
      </rPr>
      <t xml:space="preserve">= 12 Actividades Programadas, se ejecutaron 12 actividades, cumpliendo al 100% la ejecución.
Así mismo en el primer trimestre se diseño un manual de Inducción y Reinducción que contempla la formación en el puesto de trabajo, actualmente se encuentra en revisión para posterior aprobación y divulgación. </t>
    </r>
  </si>
  <si>
    <t>Se realizo el seguimiento de los componentes mencionados y se realiza seguimiento mediante Indicadores y planes de acción para cada uno de ellos y sus resultados fueron:  ÍC= De acuerdo a las acciones formativas establecidas en cronograma y priorizadas se ejecutaron Project, Servicio al ciudadano, Plan anticorrupción y atención al ciudadano, SECOP II, Gestión del conocimiento e innovación, Participación ciudadana y control social, TIC, Rendición de cuentas y Gestión documental. Para el Plan de Bienestar Social e Incentivos= se ejecutaron 21 actividades. Clima Organizacional= se realizaron las actividades en el marco de "Icetex es Mundial". Durante el trimestre se realizarón capacitaciones a toda la entidad sobre Gestión del conocimiento y paralelamente se efectuaron reuniones para la defnición de la herramenta tecnologica que se utilizara para Gestión del conocimiento. Adicionalmente Dentro del marco del programa estado joven, la Entidad ha realizado la postulación de cupos para pasantías en las últimas 3 convocatorias realizadas a través de la caja de compensación.</t>
  </si>
  <si>
    <t>Cumplimiento plan de trabajo de Vinculación, Desarrollo Y Crecimiento Y Desvinculación   Laboral</t>
  </si>
  <si>
    <r>
      <rPr>
        <b/>
        <sz val="12"/>
        <rFont val="Calibri"/>
        <family val="2"/>
        <scheme val="minor"/>
      </rPr>
      <t xml:space="preserve">VINCULACION, DESARROLLO Y CRECIMIENTO Y DESVINCULACION   LABORAL: </t>
    </r>
    <r>
      <rPr>
        <sz val="12"/>
        <rFont val="Calibri"/>
        <family val="2"/>
        <scheme val="minor"/>
      </rPr>
      <t>Ejecutar las actividades de vinculo laboral  de acuerdo con las necesidades de la entidad y garantizando su oportunidad (Plan de Vacantes,  planta de personal,  Vinculación por mérito, movilidad, caracterización del talento humano, plan de vacantes, ley de cuotas, SIGEP, evaluación de desempeño, acuerdos de gestión,Mejoramiento Individual, análisis de razones de retiro, evaluación de competencias, valores, gestión de conflictos, gerencia pública, desarrollo de competencias gerenciales, acuerdos de gestión, trabajo en equipo.</t>
    </r>
  </si>
  <si>
    <t>#  Actividades de vinculo laboral ejecutadas oportunamente
_________________________________ x 100
Total de actividades relacionadas con el vinculo laboral</t>
  </si>
  <si>
    <t>Se realizo la evaluación de desempeño correspondiente al periodo 2017-2018 y se  realizó a concertación de compromisos laborales de la vigencia 2018-2019. se enviaron los acuerdos de gestión a cada jefe para su   respuesta , los planes de mejoramiento individual no aplican actualmente  ya que los funcionarios no presentan calificaciones que requieran realizar Plan de  mejoramiento, en la evaluación de desempeño se evalúa las competencias de los funcionarios. Respecto a Gestion de conflictos y trabajo en equipo se tiene contemplado la intervención desde las acciones formativas del PIC y la intervención del Clima laboral</t>
  </si>
  <si>
    <t>Se formularon los planes de trabajo para los componentes mencionados y se realizó el seguimiento del segundo semestre se recibieron las evaluaciones de desempeño y acuerdos de gestión del personal y se consolido la base para registrar las calificaciones obtenidas en cada una de las evaluaciones, asi mismo en el mes de junio se realizaron las validaciones de hoja de vida de los funcioanrios de carrera para proveer los cargos vacantes, igualmente se trabajo en la actualizacion del manual de funciones teniendo en cuenta las competencias establecidas en el Decreto 815 del 8 de mayo de 2018. El trabajo en equipo se encuentra contemplado en el plan de intervención de clima laboral el cual esta siendo ejecutado durante todo el semestre. Así mismo se efectuo jornada de inducción el dia 29 d ejunuo de 2018. Respecto a SIGEP los funcionarios de planta diligenciaron la declaracion de Bienes y Rentas con el fin de actualizar la información con un plazo de 31 de mayo de 2018 como lo define Función Publica.</t>
  </si>
  <si>
    <t xml:space="preserve">Cumplimiento plan Ambiente y Cultura  Laboral </t>
  </si>
  <si>
    <r>
      <rPr>
        <b/>
        <sz val="12"/>
        <rFont val="Calibri"/>
        <family val="2"/>
        <scheme val="minor"/>
      </rPr>
      <t xml:space="preserve">AMBIENTE Y CULTURA ORGANIZACIONAL :
</t>
    </r>
    <r>
      <rPr>
        <sz val="12"/>
        <rFont val="Calibri"/>
        <family val="2"/>
        <scheme val="minor"/>
      </rPr>
      <t>Formular y hacer seguimiento al plan para fortalecer el ambiente laboral y la cultura organizacional de la entidad, Teletrabajo, Ambiente Laboral, Horarios flexibles, Gestión del conflicto, Dialogo social y concertación, Seguridad de la Información y rendición de cuentas.</t>
    </r>
  </si>
  <si>
    <t># Actividades para fortalecer el ambiente laboral y la cultura organizacional de la entidad, ejecutadas oportunamente
_________________________________ x 100
Total de actividades relacionadas con fortalecimiento del ambiente laboral y la cultura organizacional de la entidad</t>
  </si>
  <si>
    <t>En el primer trimestre de 2018, se realizaron las divulgaciones correspondientes a los resultados de clima laboral, teniendo en cuenta los resultados se formulo y diseño el plan de intervención el cual esta enmarcado en la campaña de "ICETEX ES MUNDIAL" el plan fue presentado al presidente de la entidad y aprobado en comité. Respecto al seguimiento de las actividades propuestas en los planes de Bienestar, e incentivos se están dando cumplimiento de acuerdo al cronograma establecido. el plan se encuentra publicado en la Pagina de Icetex y de Talento Humano.</t>
  </si>
  <si>
    <t>Desde el Grupo de Talento Humano se establecio el plan de trabajo y cronograma para la intervención de mejora del clima laboral, para lo cual se han realizado una serie de actividades de acuerdo a lo proyectado y se realiza seguimiento a traves del plan de acción. La estrategia que se definio para la intervención del clima es "ICETEX ES MUNDIAL" se invitó a todos los funcionarios a participar en la cambiatón de láminas del álbum del mundial, se socializó el reglamento de la selección ICETEX enfocado a trabajo en equipo; se realizó focus group con la Oficina Comercial y de Mercadeo  (jóvenes promesas) y acorde con los resultados se agendó a líderes de la dependencia para la construcción del respectivo plan de trabajo; se gestionó la contratación de la firma especializada que apoye la ejecución del plan de intervención</t>
  </si>
  <si>
    <t>Integridad</t>
  </si>
  <si>
    <t xml:space="preserve">Cumplimiento  Plan Implementación Código de Integridad </t>
  </si>
  <si>
    <r>
      <rPr>
        <b/>
        <sz val="12"/>
        <rFont val="Calibri"/>
        <family val="2"/>
        <scheme val="minor"/>
      </rPr>
      <t xml:space="preserve">INTEGRIDAD : </t>
    </r>
    <r>
      <rPr>
        <sz val="12"/>
        <rFont val="Calibri"/>
        <family val="2"/>
        <scheme val="minor"/>
      </rPr>
      <t>Adoptar, Divulgar, ajustar a la entidad y realizar el plan de trabajo para implementación del Código de Integridad</t>
    </r>
  </si>
  <si>
    <t>Plan de trabajo para la implementación del Código de Integridad elaborado</t>
  </si>
  <si>
    <t xml:space="preserve">En el primer Trimestre del año se adopto el código de integridad el cual fue aprobado en Comité Institucional de Gestión y Desempeño y Junta Directiva. El Código de Integridad agrupa los valores, políticas y normas de conducta aplicables a la actuación que deben conservar los miembros de Junta Directiva y a todos los servidores públicos, incluyendo pasantes y contratistas vinculados al ICETEX. </t>
  </si>
  <si>
    <r>
      <rPr>
        <i/>
        <sz val="12"/>
        <color rgb="FF000000"/>
        <rFont val="Calibri"/>
        <family val="2"/>
        <scheme val="minor"/>
      </rPr>
      <t xml:space="preserve"> # </t>
    </r>
    <r>
      <rPr>
        <sz val="12"/>
        <color rgb="FF000000"/>
        <rFont val="Calibri"/>
        <family val="2"/>
        <scheme val="minor"/>
      </rPr>
      <t>de  actividades definidas en el Plan de trabajo ejecutadas
_________________________________ x 100
Total de actividades del Plan de trabajo</t>
    </r>
  </si>
  <si>
    <t>En I Trimestre se efectuó la divulgación del código a los servidores, se publicó en la pagina de ICETEX así mismo se remitió a cada uno de los trabajadores  por correo electrónico.</t>
  </si>
  <si>
    <t>En el segundo trimeste de 2018 se realizo un concurso virtual mediante el cual los servidores demostrarian su conocimiento del codigo de integridad, esta estrategia se diseñó complementada con la estrategia mundialista donde al final se entregaron a las primeras personas que contestaran las preguntas unos premios, lo anterior con el proposito de divulgar y socializar el codigo de integridad de la entidad.</t>
  </si>
  <si>
    <t>Formula Medición Actividad</t>
  </si>
  <si>
    <t xml:space="preserve">Direccionamiento estratégico y planeación </t>
  </si>
  <si>
    <t>Planeación Institucional</t>
  </si>
  <si>
    <t>Nivel de ejecución del plan de acción institucional</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</si>
  <si>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 PAA. </t>
  </si>
  <si>
    <t># de actividades ejecutadas oportunamente en el Plan de Acción Institucional
_________________________________ x 100
Total actividades en el Plan de Acción Institucional</t>
  </si>
  <si>
    <t>31/12/2018</t>
  </si>
  <si>
    <t xml:space="preserve">Se realiza  un  balance  de los  17 planes de acción asociados a MIPG,  en donde se evalúa con cada una de las dependencias las diferentes actividades desarrolladas para este primer trimestre y  como esta  la relación de programadas  vs  ejecutadas. </t>
  </si>
  <si>
    <t>OFICINA ASESORA DE PLANEACIÓN</t>
  </si>
  <si>
    <t>Iniciativa desarrollada</t>
  </si>
  <si>
    <t>Numérico</t>
  </si>
  <si>
    <t>Desarrollar una iniciativa orientada a fomentar la cultura de la educación en derechos humanos, paz y derecho humanitario</t>
  </si>
  <si>
    <t>Iniciativa para fomentar la cultura de la educación en derechos humanos, paz y derecho humanitario elaborada</t>
  </si>
  <si>
    <t>No aplica avance este trimestre</t>
  </si>
  <si>
    <t>Caracterización formulada o actualizada</t>
  </si>
  <si>
    <t>Formular o actualizar la caracterización de ciudadanos, usuarios o grupos de interés con los cuales interactúa la entidad, con el fin de fortalecer la atención de sus necesidades, trámites y procesos.</t>
  </si>
  <si>
    <t>Caracterización de ciudadanos, usuarios o grupos de interés formulada o actualizada</t>
  </si>
  <si>
    <t>30/09/2018</t>
  </si>
  <si>
    <t>OFICINA COMERCIAL Y DE MERCADEO</t>
  </si>
  <si>
    <t>Diagnóstico realizado</t>
  </si>
  <si>
    <t xml:space="preserve">
Realizar un diagnóstico de capacidades y entornos institucionales. </t>
  </si>
  <si>
    <t>Documento Diagnóstico</t>
  </si>
  <si>
    <t>En lo referente a el diagnostico a nivel  interno en términos de infraestructura, la Entidad ha  venido desarrollando desde el año 2015 las siguientes actividades :
•	Se  realiza un  estudio por  parte de la ARL positiva  cuyo objetivo fue realizar un estudio de carga ocupacional teniendo en cuenta las diferentes áreas de oficina de los nueve pisos del edificio donde funciona el ICETEX ubicado en Carrera 3 No. 18-32. Y su  alcance era el desarrollo de este informe inicia con la visita de inspección y conteo por cada uno de los pisos de las oficinas de ICETEX y finaliza con la entrega del informe el cual incluye un análisis de carga ocupacional por cada uno de los pisos. De  estos  estudios  entre  otros  aspectos se concluye; Un faltante de 3169 m2 para acomodar los puestos de trabajo existentes actualmente en el edificio del ICETEX, en general se puede observar que el área promedio de trabajo en este momento dentro de las instalaciones de ICETEX es de 4 m2 por persona, cuando debería ser de 9 m2 a 10 m2, se puede evidenciar que en el edificio del Icetex la carga ocupacional excede en un 39 % de las áreas; es decir que algunos puestos de trabajo no cuentan con el área suficiente para el desarrollo de sus actividades de forma cómoda y ergonómica.
•	Basados  en los estudios  descritos la  Entidad en el año 2017 trabaja en los estudios previos y contratación de una sede alterna a donde seria trasladada parte de la planta de la sede principal, la cual se encuentra en el edificio Elemento.  Por lo cual el diagnóstico de recursos físicos se encuentra adelantado en un 100%.
•	En  lo  que  refiere al  Talento  Humano la Entidad  realizó un diagnóstico de la planta de personal requerida bajo una reestructuración, en el año  2016 realiza un estudio de cargas sobre el recurso humano contratado por temporales, actualizando las necesidades de estos recursos. En el 2017 se trabaja en el ajuste al manual de funciones para los cargos de planta, con la finalidad de sacar el concurso de cargos. Cada vez que se crea un grupo de trabajo y por rquerimiento de TH se adelanta cargas de trabajo que lo soporta. Por lo cual consideramos que esto sumado al diagnostico de Plan estratégico de TH cumple en un 100%.
En lo referente al diagnóstico interno de capacidades tecnológicas la entidad ha adelantado las siguientes actividades: una evaluación de lo que se  soporta a través de las herramientas actuales en el campo misional frente a las funcionalidades que tendría el CORE bancario que se está implementando. Adicionalmente se adelantó una revisión de los servicios y componentes tecnológicos y se está adelantando un análisis de arquietectura empresarial. Por lo anterior el avance es de un  88%</t>
  </si>
  <si>
    <t>Política de gestión presupuestal y eficiencia del gasto público</t>
  </si>
  <si>
    <t>Presupuesto programado</t>
  </si>
  <si>
    <t>Formular el presupuesto, armonizando  la planeación estratégica y la programación presupuestal para la toma de decisiones.</t>
  </si>
  <si>
    <t>100% del presupuesto alineado con la planeación estratégica</t>
  </si>
  <si>
    <t xml:space="preserve">De acuerdo con el estatuto de presupuesto de ICETEX, en el mes de diciembre de 2017 se aprobó el presupuesto para la vigencia 2018 y este es el que se está aplicando actualmente. El presupuesto de la Entidad se realiza teniendo en cuenta la  planeación estratégica, los  reportes según los estatutos internos de presupuesto. </t>
  </si>
  <si>
    <t>Esta actividad ya se ejecutó</t>
  </si>
  <si>
    <t>GRUPO DE PRESUPUESTO / VICEP FINANCIERA Y OFICINA ASESORA DE PLANEACIÓN</t>
  </si>
  <si>
    <t>Porcentaje de cumplimiento en el pago a compromisos</t>
  </si>
  <si>
    <t>Dar cumplimiento en los tiempos establecidos para compromisos, obligaciones y pagos.</t>
  </si>
  <si>
    <t># de compromisos, obligaciones y pagos realizados oportunamente
_________________________________ x 100
Total de compromisos, obligaciones y pagos establecidos en un periodo de tiempo</t>
  </si>
  <si>
    <t>Se presenta una ejecución acorde a lo programado para el primer trimestre</t>
  </si>
  <si>
    <t>Se presenta una mayor ejecución frente a lo programado para el segundo trimestre. El principal componente que incide en la mayor ejecución es crédito educativo.</t>
  </si>
  <si>
    <t xml:space="preserve">GRUPO DE PRESUPUESTO / VICEP FINANCIERA </t>
  </si>
  <si>
    <t>Porcentaje de proyectos ajustados</t>
  </si>
  <si>
    <t>Formular o ajustar el 100% de los proyectos de inversión de  la Entidad Adscrita y/o Vinculada  a la estructura de cadena de valor de los programas presupuestales 2019</t>
  </si>
  <si>
    <t># de proyectos de inversión formulados o ajustados a la estructura de cadena de valor de los programas presupuestales 2019
________________________________ x 100
Total de proyectos de inversión</t>
  </si>
  <si>
    <t>30/03/2018</t>
  </si>
  <si>
    <t>Se diligencian los formatos establecidos por el Departamento Nacional de Planeación en lo relacionado a la cadena valor para los proyectos de inversión.</t>
  </si>
  <si>
    <t xml:space="preserve">PLAN MISIONAL Y DE GOBIERNO </t>
  </si>
  <si>
    <t>SEGUIMIENTO PLAN DE ACCIÓN SECTORIAL  2018</t>
  </si>
  <si>
    <t>Final 
DD/MM/AAAA</t>
  </si>
  <si>
    <t>MEN</t>
  </si>
  <si>
    <t>Direccionamiento Estrategico</t>
  </si>
  <si>
    <t>Gestión Misional y de Gobierno</t>
  </si>
  <si>
    <t xml:space="preserve">Acompañar a las Secretarías de Educación Certificadas en el seguimiento pedagógico a sus Establecimientos Educativos </t>
  </si>
  <si>
    <t>Mejorar la Calidad de la educación en los niveles Preescolar, Básica y Media</t>
  </si>
  <si>
    <t>1. Se conformó el equipo de facilitadores de 69 SE. 2. Se cuenta con 64 SE confirmadas de 95 para participar en la ruta de acompañamiento 2018. 3. Se realizó el diseño base del ciclo IV para realizar los protocolos de acompañamiento de secretarías de educación focalizadas y generales.</t>
  </si>
  <si>
    <t>Asistentes nativos extranjeros en procesos de co-enseñanza con docentes de inglés del sector oficial 2.1.6.1</t>
  </si>
  <si>
    <t>En febrero 243 FNE hacen parte de la estrategia del programa. Por otra parte, la CUN, con quien el MEN suscribió el convenio 1467 de 2017, ha reportado inconvenientes con el proceso de reclutamiento debido a alertas migratorias y alertas de seguridad en algunas regiones de Colombia</t>
  </si>
  <si>
    <t>Aulas ampliadas o mejoradas en zonas urbanas o rurales</t>
  </si>
  <si>
    <t xml:space="preserve">Incrementar y mejorar la infraestructura educativa para los niveles de educación  preescolar, básica y media en zonas urbana y rural del territorio nacional. </t>
  </si>
  <si>
    <t>A marzo se presenta un avance de 199 aulas</t>
  </si>
  <si>
    <t xml:space="preserve">Aulas nuevas construidas en zonas urbanas o rurales </t>
  </si>
  <si>
    <t>A marzo se presenta un avance de 259 aulas</t>
  </si>
  <si>
    <t>Capacitaciones a Formadores y Tutores para acompañar a EE de bajo de desempeño</t>
  </si>
  <si>
    <t>Corresponde a la formación centralizada a 97 formadores del  programa para Ciclo 1 y a  la de formación descentralizada a tutores de zona 5 en Neiva, Moniquirá y Barrancabermeja. Masivamente, el resto de tutores del país se formará las semanas del 05 al 09 y 12 a 16 de marzo de 2018. </t>
  </si>
  <si>
    <t xml:space="preserve">Complementos alimentarios entregados.  </t>
  </si>
  <si>
    <t>Contribuir con el acceso y la permanencia escolar de los niños, niñas y adolescentes en edad escolar, registrados en la matricula oficial.</t>
  </si>
  <si>
    <t>Se hará el primer reporte una vez se tenga el consolidado raciones contratadas del primer semestre de 2018</t>
  </si>
  <si>
    <t>Componentes ejecutados del Plan de Asistencia Técnica de la Subdirección de Fortalecimiento, en relación con las 95 ETC.</t>
  </si>
  <si>
    <t>Fortalecer la capacidad de gestión de las secretarías de educación,  los establecimientos educativos, y la política educativa para grupos étnicos.</t>
  </si>
  <si>
    <t>Con la Administración Temporal de La Guajira se han articulada acciones y elaborados informes de ejecución de los diferentes proyectos. Se han identificado necesidades de apoyo y alertas importantes relacionadas con la situación de la Guajira y sus 4 ETC (La Guajira, Riohacha, Uribia y Maicao) en todo lo necesario para el inicio de la prestación del servicio educativo: transporte escolar, alimentación escolar y concertación con comunidades indígenas. Se apoyó a la AT en materia de gestión.
Se elaboró propuesta de respuesta respecto a la posición que asumirá el MEN en lo concerniente a las solicitudes de los delegados Wayuú en el marco del CONPES de La Guajira. Se representó al MEN en la mesa técnica del CONPES con comisionados Wayuú. Se expusieron las propuestas del MEN y se actualizó la matriz con la información del MEN ante DNP.
Para el Choco de dio asistencia técnica centrada en proporcionar apoyo al proceso de concertación para la contratación de la educación para las comunidades indígenas en el departamento; a su vez, se realizó revisión del avance en el proceso de alistamiento de la SE para el inicio del calendario escolar en los establecimientos educativos del departamento. Se acompañó en el proceso de concertación y contratación del servicio educativo indígena, logrando que la SE llegará a acuerdos con los operadores indígenas y se firmarán los correspondientes contratos de prestación del servicio educativo en el departamento.
Se realizó el primer encuentro de secretarios de educación los días 15 y 16 de marzo.
Se presto asistencia técnica en: 
SE Dosquebradas, Sahagún y Buenaventura en cuanto a los temas de recursos, planeación y planta.
SE Duitama, Arauca Santa Marta, Facatativá y Chocó en el tema de inspección y vigilancia y estructura organizacional; 
SE a la Gobernación del Chocó, en el proceso de transición administrativa, componentes: cobertura, financiera y calidad.
SE de la Guajira , en cuanto a la organización del sistema de archiv</t>
  </si>
  <si>
    <t xml:space="preserve">Educadores formados con competencias comunicativas </t>
  </si>
  <si>
    <t>"1- Taller ""Caminos hacia la lectura y la escritura" a las SE Santa María de La Antigua y San Francisco de Asís del municipio de Apartadó, Antioquia. 75 participantes2- Encuentro de formación de PBE con tutores de la Fundación Global Humanitaria"</t>
  </si>
  <si>
    <t xml:space="preserve">Entidades territoriales certificadas que han implementado la política de bienestar </t>
  </si>
  <si>
    <t>El 01 de febrero se sostuvo reunión con los miembros sindicales Usdidoc, Sindodic, Sintrenal Utradec -CGT, en el marco de la mesa de trabajo para la formulación de los lineamientos de política de bienestar laboral.
Coordinación del desarrollo de la fase zonal de los juegos del magisterio colombiano en la ciudad de Pasto.
El día 09 de marzo de 2018, se llevó a cabo reunión con la mesa en donde se definió el instrumento de encuesta que se aplicará a docentes, directivos docentes y administrativos de las instituciones educativas oficiales con el fin de establecer las necesidades de bienestar laboral. Adicionalmente en esa sesión también se definió la estructura del documento de política.
Del 01 al 04 de marzo se llevó a cabo la fase zonal en la ciudad de Pasto contando con la participación de 380 directivos docentes, docentes y administrativos deportistas de las entidades territoriales de Cauca, Choco, Nariño y Valle.</t>
  </si>
  <si>
    <t>Establecimientos Educativos con materiales de inglés distribuidos</t>
  </si>
  <si>
    <t>Mejorar los resultados en lenguajes, ciencias y matemáticas, medidos por pruebas estandarizadas</t>
  </si>
  <si>
    <t>Durante este mes, se contempló el 100% de entrega de libros de trabajo en inglés de la serie Way to GO! a grados 6, 7 y 8. Es decir se entregaron 201.626 libros a 370 establecimientos educativos focalizados por el programa Colombia Bilingüe.</t>
  </si>
  <si>
    <t xml:space="preserve">Estudiantes que participan de estrategias de seguimiento periódico de los aprendizajes </t>
  </si>
  <si>
    <t>Se remitieron a Innovación las preguntas para el cargue en la plataforma para la primera aplicación de Supérate con el Saber. Por lo cual se inicio el proceso de diagramación y maquetación para el ambiente virtual</t>
  </si>
  <si>
    <t>Estudiantes que participan en las campañas e iniciativas para el fomento de competencias comunicativas 2.1.2.2</t>
  </si>
  <si>
    <t>1 - Taller de activación dirigido a estudiantes de las sedes educativas Santa María de La Antigua y San Francisco de Asís del municipio de Apartadó, Antioquia.</t>
  </si>
  <si>
    <t>Estudiantes que se presentan en la plataforma Supérate con el Saber</t>
  </si>
  <si>
    <t>Evento Central Foro Educativo Nacional realizado</t>
  </si>
  <si>
    <t>'Durante el mes de febrero el equipo organizador del FEN 2018 adelanto actividades de alistamiento relacionadas con el evento</t>
  </si>
  <si>
    <t>Formación a docentes de Establecimientos Educativos de bajo desempeño</t>
  </si>
  <si>
    <t>Correponde al acompañamiento a docentes y DD para el ciclo de apertura de la ruta de formación y acompañamiento. El énfasis en docentes de transición, 3 y 5 y  acompañamiento al docente para familiarizarlo con los instrumentos de caracterización del nivel de fluidez</t>
  </si>
  <si>
    <t xml:space="preserve">Formación a Docentes de Preescolar, básica y media </t>
  </si>
  <si>
    <t>En realización de gestiones, revisión, estructuración y diseño para la el inicio de la oferta de cursos.</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</si>
  <si>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</si>
  <si>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</si>
  <si>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Se trabajó en el desarrollo de los contenidos para los materiales Dia E - Dia E Familia, se definió la versión definitiva del diseño de la caja de materiales Día E - Día E Familia así como el diseño el taller Día E, se avanza en la contratación de impresión y distribución de materiales.
Se aprobó versión final de la diagramación del taller Día E Familia; se adjudicó la firma Legislación económica para impresión y la firma Portes de Colombia para Distribución, el ISCE está en construcción.</t>
  </si>
  <si>
    <t xml:space="preserve">Informe de asistencia técnica por Entidad Territorial Certificada consolidado </t>
  </si>
  <si>
    <t>En el mes de marzo se realizaron 82 asistencias técnicas (AT) de manera presencial; las cuales se encuentran distribuidas en los siguientes componentes: Financiero: 26 Jurídico: 5 Sistemas de Información 2 Técnico Alimentario: 2 Proyectos Estratégicos: 8 Monitoreo y control: 39</t>
  </si>
  <si>
    <t>Material educativo para los  EE del Programa Todos a Aprender y Jornada Única</t>
  </si>
  <si>
    <t>Modelo de prestación oficial del servicio implementado en entidades territoriales</t>
  </si>
  <si>
    <t xml:space="preserve">Dotar a las entidades territoriales y los prestadores del servicio  de instrumentos y estrategias de política pública en educación inicial
</t>
  </si>
  <si>
    <t>Se realizó el seguimiento a la implementación del servicio de Preescolar integral en 27 municipios de 11 entidades territoriales certificadas en Educación. Adicionalmente se hizo seguimiento a la matricula reportada en SIMAT de las aulas de preescolar</t>
  </si>
  <si>
    <t xml:space="preserve">Niños, niñas, adolescentes y jóvenes víctimas  atendidos con Modelos Educativos Flexibles </t>
  </si>
  <si>
    <t>Incrementar el acceso y  la  permanencia en la educación preescolar, básica y media de los niños, niñas adolescentes, jóvenes y adultos  víctimas del conflicto armado interno en situaciones de riesgo y/o emergencia.</t>
  </si>
  <si>
    <t>Se viene adelantando un proceso licitatorio para contratar firma o firmas para apoyar el fortalecimiento de la permanencia de los estudiantes en el sistema educativo a través de la implentación de MEF. La regionalización se reportará tan pronto se este ejecutando el contrato para la vigencia 2018.</t>
  </si>
  <si>
    <t xml:space="preserve">Nuevos jóvenes y adultos mayores de 15 años alfabetizados </t>
  </si>
  <si>
    <t>Se viene adelantando el proceso de licitación que tiene como fin la atención a adultos a través del PNA. La regionalización se realizará tan pronto se comience a reportar la matricula, a través del contrato y convenio para la vigencia 2018. Se anexa avance cualitativo.</t>
  </si>
  <si>
    <t>Plan estratégico de comunicaciones y actividades de promoción y divulgación del PAE ejecutado</t>
  </si>
  <si>
    <t>se realizó el diseño y publicación del Boletín PAEstaraldía del mes, la socialización de la nueva disposición de la imagen institucional, la recopilación y revisión semanal de Logros, Hitos y Alertas del Programa, la solicitud y oganización de eventos de socialización del PAE, la revisión de videos de Bolsa Común y conformación del Comité de Alimentación Escolar. Además, se participó en la elaboración del documento de  reforma estructural propuesto por el Ministerio de Educación al Gobierno Nacional para una mejor ejecución  del  PAE  y  se  realizó  la  difusión  de  actividades  tales  como  socialización  de  las videoconferencias y eventos relacionados con la promoción del programa. 
Además, se elaboró el plan de eventos del mes de febrero y marzo para la capacitación de rectores  en  todo  el  país  y  se  diseñó  una  encuesta  de  necesidades  de  capacitación  y asistencia técnica dirigida a todas las Entidades Territoriales Certificadas en educación para una adecuada organización de un plan de capacitación de las mismas.</t>
  </si>
  <si>
    <t xml:space="preserve">Proyectos de infraestructura educativa desarrollados                                                                                                                                                                                                                                                                                                                         </t>
  </si>
  <si>
    <t>A marzo se presenta un avance de 78 proyectos</t>
  </si>
  <si>
    <t>Secretarias de Educación que conocen y desarrollan la estrategia nacional para la excelencia del talento humano</t>
  </si>
  <si>
    <t>En acompañamiento pedagógico situado se suscribió un Convenio con la Fundación Carvajal para el acompañamiento pedagógico situado de 627 maestras en 10 entidades territoriales. Las 2 entidades restantes se focalizarán con las maestras que participan del MAS en el marco del programa de preescolar.
En Convenio Corpoeducación se desarrolla primera fase: alistamiento, definición plan de acción para la consolidación de la Estrategia de Excelencia Docente. Categorías para revisión documental y Mesa técnica para orientar sobre las acciones desarrolar.
En Convenio con CORPOEDUCACIÓN se desarrollan mesas técnicas y revisión de avances de la metodología para la consolidación del documento de la estrategia de excelencia docente que contempla revisión documental, avance del documento en articulación</t>
  </si>
  <si>
    <t>Sedes educativas dotadas de material educativo por parte de los programas de la Dirección de Calidad en 2018</t>
  </si>
  <si>
    <t xml:space="preserve">Servicios de asistencia técnica a Entidades territoriales certificadas para la implementación de planes de educación, que permiten la atención de la población del medio rural y víctima  
</t>
  </si>
  <si>
    <t>En el mes de febrero, se adelantaron 2 asistencia técnicas. En el mes de marzo, se adelantaron 4 asistencia técnicas.</t>
  </si>
  <si>
    <t xml:space="preserve">Servicios de asistencia técnica a las Secretarías de Educación para la formulación de Planes de Acción que permitan la atención  educativa a población vulnerable y víctima del conflicto armado. </t>
  </si>
  <si>
    <t>Desde Permanencia se viene adelantando el proceso de licitación con el IN-2018-0617.</t>
  </si>
  <si>
    <t>Servicios de asistencia técnica y monitoreo a Secretarías de Educación de Entidades Territoriales  Certificadas, en estrategias de acceso y permanencia realizadas. 3.1.1</t>
  </si>
  <si>
    <t>Desde la Subdirección de Permanencia se realizó durante el mes de febrero del 2018 asistencia técnica a las siguientes 26 secretarías de educación. Se anexa avance cualitativo del indicador.</t>
  </si>
  <si>
    <t>Sistema de gestión de la calidad parametrizado para Entidades Territoriales</t>
  </si>
  <si>
    <t>Se realizó la inducción al equipo para las fases 3 y 4 y se elaboraron los planes de acompañamiento a las 50 secretarías de educación.Se realizó la inducción al equipo de trabajo del convenio 849 de 2018 y se realizaron las aperturas en las SE de Cúcuta, Norte de Santander, Cauca, Popayán, Cesar y Valledupar. Se realizaron las de reuniones de apertura fases 3 y 4 en las 50 SESe realizaron las aperturas en las 20 SE focalizadas en el convenio 849/2018, se firmaron los planes de trabajo con cronograma para la articulación e implementación del MGEI. Se avanzó en el desarrollo de la fase de implementación con las 50 SE focal</t>
  </si>
  <si>
    <t xml:space="preserve">Adjudicación de crédito educativo para Posgrado en Derecho Internacional </t>
  </si>
  <si>
    <t>Adjudicación de crédito educativo para Posgrado en Derecho Internacional Humanitario - Alfonso López Michelsen. 5.4.5.2</t>
  </si>
  <si>
    <t>Al mes de marzo no se ha adjudicado la beca.</t>
  </si>
  <si>
    <t xml:space="preserve">Adjudicación de nuevos créditos condonables a población indígena </t>
  </si>
  <si>
    <t>Adjudicación de nuevos créditos condonables a población indígena 5.4.2.6</t>
  </si>
  <si>
    <t>Al mes de marzo se han adjudicado 26 nuevos créditos para población indígena, sin embargo el fondo tiene al 31 de marzo 1.013 beneficiarios legalizados que se encuentran en proceso de giro.</t>
  </si>
  <si>
    <t xml:space="preserve">Adjudicar nuevos créditos a población víctima (Matrícula, sostenimiento y permanencia) </t>
  </si>
  <si>
    <t>Adjudicar nuevos créditos a población víctima (Matrícula, sostenimiento y permanencia) 5.4.3.1</t>
  </si>
  <si>
    <t>Al mes de marzo se han efectuado 400 adjudicaciones,
Se desembolsaron 57 créditos para sostenimiento y se renovaron 2.150 créditos para población víctima.</t>
  </si>
  <si>
    <t xml:space="preserve">Créditos adjudicados en todas las lìneas </t>
  </si>
  <si>
    <t>Créditos adjudicados en todas las lìneas 5.4.7.1</t>
  </si>
  <si>
    <t>Al mes de marzo se desembolsaron 2.337 créditos con subsidio de tasa.</t>
  </si>
  <si>
    <t xml:space="preserve">Créditos condonables adjudicados a poblacion en condición de discapacidad </t>
  </si>
  <si>
    <t>Créditos condonables adjudicados a poblacion en condición de discapacidad 5.4.2.5</t>
  </si>
  <si>
    <t>Al mes de marzo no se han efectuado adjudicaciones para población en condición de discapacidad, teniendo en cuenta que ICETEX se encuentra a la espera de la definicion de metas por parte del Ministerio de Educacion Nacional.</t>
  </si>
  <si>
    <t xml:space="preserve">Créditos condonables adjudicados para población afrodescendiente </t>
  </si>
  <si>
    <t>Créditos condonables adjudicados para población afrodescendiente 5.4.2.8</t>
  </si>
  <si>
    <t>Al mes de marzo no se han adjudicado nuevos créditos para población afrodescendiente, sin embargo, el fondo inició su proceso de legalización para el periodo 2018-1 con el cual se ha logrado para el cierre de marzo un total de 298 beneficiarios legalizados.</t>
  </si>
  <si>
    <t xml:space="preserve">Créditos condonables para población ROM </t>
  </si>
  <si>
    <t>Créditos condonables para población ROM 5.4.2.10</t>
  </si>
  <si>
    <t>Al mes de marzo no se han adjudicado nuevos créditos para población RROM, sin embargo, se encuentran 5 beneficiarios legalizados, para posteriormente iniciar con el proceso de giro.
Al mes de marzo se han efectuado 20 renovaciones para ésta población.</t>
  </si>
  <si>
    <t>Créditos condonables renovados a afrosdescendientes</t>
  </si>
  <si>
    <t>Créditos condonables renovados a afrosdescendientes  5.4.2.9</t>
  </si>
  <si>
    <t>Al mes de marzo se efectuaron 5.525 renovaciones para población afrodescendiente.</t>
  </si>
  <si>
    <t xml:space="preserve">Créditos educativos adjudicados posgrado para maestros </t>
  </si>
  <si>
    <t>Créditos educativos adjudicados posgrado para maestros 5.4.8.1</t>
  </si>
  <si>
    <t xml:space="preserve">Al mes de marzo no se han adjudicado nuevos créditos para maestros. ICETEX se encuentra a la espera de que el Ministerio de Educacion Nacional defina el numero de adjudicados para el 2018. </t>
  </si>
  <si>
    <t xml:space="preserve">Créditos educativos condonados por buenos resultados en las pruebas Saber Pro </t>
  </si>
  <si>
    <t>Créditos educativos condonados por buenos resultados en las pruebas Saber Pro 5.4.9.1</t>
  </si>
  <si>
    <t>Al mes de marzo no se han efectuado condonaciones a mejores Saber Pro. Estas condonaciones se efectuaran en el transcurso del año.</t>
  </si>
  <si>
    <t>Créditos educativos renovados a Médicos para realizar especializaciones en salud 5.4.4.2</t>
  </si>
  <si>
    <t>Al mes de marzo se renovaron 3.092 créditos para médicos.</t>
  </si>
  <si>
    <t xml:space="preserve">Créditos educativos renovados en todas las lìneas </t>
  </si>
  <si>
    <t>Créditos educativos renovados en todas las lìneas 5.4.7.2</t>
  </si>
  <si>
    <t>Al mes de marzo se renovaron 65.866 créditos con subsidio de tasa.</t>
  </si>
  <si>
    <t xml:space="preserve">Créditos educativos renovados posgrado para maestros </t>
  </si>
  <si>
    <t>Créditos educativos renovados posgrado para maestros 5.4.8.2</t>
  </si>
  <si>
    <t>Al mes de marzo se renovaron 677 créditos para maestros.</t>
  </si>
  <si>
    <t xml:space="preserve">Estrategia de acompañamiento a IES para el mejoramiento de sus condiciones de calidad implementada </t>
  </si>
  <si>
    <t>Estrategia de acompañamiento a IES para el mejoramiento de sus condiciones de calidad implementada 5.1.2.1</t>
  </si>
  <si>
    <t>No presenta reporte de avance en el Sistema de Seguimiento a Proyectos de Inversión SPI</t>
  </si>
  <si>
    <t xml:space="preserve">Estrategias para la formulación, monitoreo y evaluación de la información de educación superior y su articulación con otros sectores implementadas </t>
  </si>
  <si>
    <t>Estrategias para la formulación, monitoreo y evaluación de la información de educación superior y su articulación con otros sectores implementadas 5.1.4.2</t>
  </si>
  <si>
    <t>Nuevas becas de la convocatoria del 0,1% de los mejores Saber Pro 5.4.5.1</t>
  </si>
  <si>
    <t xml:space="preserve">Al mes de marzo no se han otorgado nuevas becas para maestría y doctorado y se efectuaron 28 renovaciones. </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</si>
  <si>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</si>
  <si>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 xml:space="preserve">Se situaron a través del PAC $252.234.578.340 para disminución de la tasa de interes. </t>
  </si>
  <si>
    <t xml:space="preserve">Renovar créditos condonables a la población indígena </t>
  </si>
  <si>
    <t>Renovar créditos condonables a la población indígena 5.4.2.7</t>
  </si>
  <si>
    <t>Al mes de marzo se efectuaron 3.168 renovaciones para población indígena.</t>
  </si>
  <si>
    <t xml:space="preserve">Servicios de acompañamiento a las IES en los procesos de aseguramiento y mejoramiento de la calidad para la Educación Superior. </t>
  </si>
  <si>
    <t>Servicios de acompañamiento a las IES en los procesos de aseguramiento y mejoramiento de la calidad para la Educación Superior. 4.1.1.4</t>
  </si>
  <si>
    <t>Durante el mes de enero no se realizó acompañamientos a las IES debido al periodo de vacaciones, se diseño el plan de eventos con el cual se llevara a cabo este acompañamiento en 2018.En el mes de febrero se realizo a 10 IES acreditadas la socialización del Modelo de evaluación por Referentes de calidad.El 1 de marzo se realizo socializacion del modelo de eveluacion por referentes con los directores de las asociaciones de facultades de IES y el 13 de marzo con la Dirección de formación del SENA.</t>
  </si>
  <si>
    <t xml:space="preserve">Solicitudes de Acreditación atendidas </t>
  </si>
  <si>
    <t>Solicitudes de Acreditación atendidas 4.1.1.2</t>
  </si>
  <si>
    <t>En el mes de enero se recibieron 43 solicitudes. 3 pasaron a selección de pares y 39 están en revisión de completitud.Hasta el mes de febrero se han recibido 61 solicitudes. 52 pasaron a selección de pares y 9 están en revisión de completitud.En el mes de marzo se recibieron 37 solicitudes para un acumulado de 98 durante los meses de enero a marzo. Todos estos procesos ya pasaron revisión de completitud y pasaron a selección de pares.</t>
  </si>
  <si>
    <t>Subsidios de sostenimiento adjudicados a grupos focalizados por SISBEN (Incluye Subsidios de sostenimiento  y condonación del 25% sobre l crédito educativo)</t>
  </si>
  <si>
    <t>Subsidios de sostenimiento adjudicados a grupos focalizados por SISBEN (Incluye Subsidios de sostenimiento  y condonación del 25% sobre el crédito educativo)</t>
  </si>
  <si>
    <t>Al mes de marzo se han renovado 44.919  subsidios de sostenimiento.Estos subsidios serán efectuados en el transcurso del año.</t>
  </si>
  <si>
    <t xml:space="preserve">Subsidios de sostenimiento adjudicados a grupos focalizados por SISBEN </t>
  </si>
  <si>
    <t>Subsidios de sostenimiento adjudicados a grupos focalizados por SISBEN 5.4.2.1</t>
  </si>
  <si>
    <t>Al mes de marzo se han adjudicado 158 subsidios de sostenimiento. Estos subsidios serán efectuados en el transcurso del año.</t>
  </si>
  <si>
    <t xml:space="preserve">Contenidos educativos digitales, plataformas educativas y servicios del Portal consultados  </t>
  </si>
  <si>
    <t>Fortalecer  la gestión sectorial y la capacidad institucional para mejorar la calidad educativa del País</t>
  </si>
  <si>
    <t>Créditos-Beca "Ser Pilo Paga" educativos adjudicados pregrado</t>
  </si>
  <si>
    <t>Créditos-Beca "Ser Pilo Paga" educativos adjudicados pregrado 5.4.6.2</t>
  </si>
  <si>
    <t xml:space="preserve">*Al mes de marzo se han efectuado 5.770 giros de adjudicación de nuevos pilos.
*Se han efectuado 5.759 giros de nuevos subsidios para Ser Pilo Paga.
* Se han efectuado 21.774 giros de renovación de Ser Pilo Paga.
* Han renovado 27.970 beneficiarios el Subsidio de Sostenimiento del programa Ser Pilo Paga.
</t>
  </si>
  <si>
    <t>ICETEX</t>
  </si>
  <si>
    <t>Nuevos créditos a población víctima (Matrícula, sostenimiento y permanencia)</t>
  </si>
  <si>
    <t>nuevos créditos para la poblacion victima</t>
  </si>
  <si>
    <t>Adjudicar nuevos créditos para la poblacion victima</t>
  </si>
  <si>
    <t>Al mes de junio se han efectuado 467 adjudicaciones,
Se desembolsaron 420 créditos para sostenimiento y se renovaron 2.227 créditos para población víctima.</t>
  </si>
  <si>
    <t>Adjudicar nuevos creditos para Sostenimiento a la poblacion victima</t>
  </si>
  <si>
    <t>Adjudicar nuevos creditos para Permanencia a la poblacion victima</t>
  </si>
  <si>
    <t>Renovar Creditos</t>
  </si>
  <si>
    <t>Subsidios de sostenimiento adjudicados a grupos focalizados por SISBEN</t>
  </si>
  <si>
    <t>Subsidios adjudicados</t>
  </si>
  <si>
    <t>Adjudicar Subsidios</t>
  </si>
  <si>
    <t>Al mes de junio se han adjudicado 2.974 subsidios de sostenimiento. Estos subsidios serán efectuados en el transcurso del año.</t>
  </si>
  <si>
    <t>Subsidios de sostenimiento renovados a grupos focalizados por Sisbén - Condonación del 25% sobre el crédito educativo</t>
  </si>
  <si>
    <t>Subsidios renovados</t>
  </si>
  <si>
    <t>Renovar Subsidios</t>
  </si>
  <si>
    <t>Al mes de marzo se han renovado 44.919  subsidios de sostenimiento. Estos subsidios serán efectuados en el transcurso del año.</t>
  </si>
  <si>
    <t>Al mes de junio se han renovado 47.347  subsidios de sostenimiento.Estos subsidios serán efectuados en el transcurso del año.</t>
  </si>
  <si>
    <t>Créditos condonables adjudicados a población en condición de discapacidad</t>
  </si>
  <si>
    <t>Creditos Condonables adjudicados</t>
  </si>
  <si>
    <t>Adjudicar Creditos Condonables</t>
  </si>
  <si>
    <t>Al mes de marzo no se han efectuado adjudicaciones para población en condición de discapacidad, teniendo en cuenta que ICETEX se encuentra a la espera de la definición de metas por parte del Ministerio de Educación Nacional.</t>
  </si>
  <si>
    <t>Al mes de junio se han efectuado 7 nuevas adjudicaciones para población en condición de discapacidad.</t>
  </si>
  <si>
    <t>Renovar créditos condonables</t>
  </si>
  <si>
    <t>Adjudicación de nuevos créditos condonables a población indígena</t>
  </si>
  <si>
    <t>Adjudicar nuevos créditos Condonables</t>
  </si>
  <si>
    <t>Al mes de junio se han adjudicado 855 nuevos créditos para población indígena, sin embargo el fondo tiene al 30 de junio 1.015 beneficiarios legalizados que se encuentran en proceso de giro.</t>
  </si>
  <si>
    <t>Renovar créditos condonables a la población indígena</t>
  </si>
  <si>
    <t>créditos Condonables renovados</t>
  </si>
  <si>
    <t>Renovar créditos Condonables</t>
  </si>
  <si>
    <t>Al mes de junio se efectuaron 3.700 renovaciones para población indígena.</t>
  </si>
  <si>
    <t>Créditos condonables adjudicados para población afrodescendiente</t>
  </si>
  <si>
    <t>Adjudicar nuevos créditos</t>
  </si>
  <si>
    <t>Al mes de junio no se han adjudicado nuevos créditos para población afrodescendiente, sin embargo, el fondo inició su proceso de legalización para el periodo 2018-1 con el cual se ha logrado para el cierre de junio un total de 305 beneficiarios legalizados.</t>
  </si>
  <si>
    <t>Créditos condonables renovados a afrodescendientes</t>
  </si>
  <si>
    <t>Renovar nuevos créditos</t>
  </si>
  <si>
    <t>Al mes de junio se efectuaron 6.575 renovaciones para población afrodescendiente.</t>
  </si>
  <si>
    <t>Créditos condonables para población ROM</t>
  </si>
  <si>
    <t>Al mes de junio se han adjudicado 5 nuevos créditos para población RROM.
Al mes de junio se han efectuado 20 renovaciones para ésta población.</t>
  </si>
  <si>
    <t>Condonación del 25% de la matricula a los estudiantes de educacion superior desde 2011</t>
  </si>
  <si>
    <t>Créditos condonados</t>
  </si>
  <si>
    <t>Condonar el 25% de la matricula a los estudiantes de educacion superior desde 2011</t>
  </si>
  <si>
    <t>Al mes de marzo se han efectuado 801 condonaciones del 25%.</t>
  </si>
  <si>
    <t>Al mes de junio se han efectuado 4.151 condonaciones del 25%.</t>
  </si>
  <si>
    <t>Subsidios de matrícula adjudicados a Mejores Bachilleres - Ley 1546 de 2012</t>
  </si>
  <si>
    <t>Al mes de marzo no se han desembolsado nuevos créditos a los mejores bachilleres, sin embargo se tienen 46 nuevos beneficiarios legalizados.
No se ha suscrito el convenio respectivo para adjudicar la Beca  "Omaira Sánchez" e ICETEX se encuentra a la espera de las directrices por parte del Ministerio de Educación Nacional.
Se efectuó 2 renovaciones de la Beca "Jóvenes ciudadanos de Paz"</t>
  </si>
  <si>
    <t>Al mes de junio se han desembolsado 47 nuevos créditos a los mejores bachilleres.
No se ha suscrito el convenio respectivo para adjudicar la Beca  "Omaira Sánchez" e ICETEX se encuentra a la espera de las directrices por parte del Ministerio de Educación Nacional.
Se efectuaron 2 renovaciones de la Beca "Jóvenes ciudadanos de Paz"</t>
  </si>
  <si>
    <t>Adjudicar y/o renovar Beca "Jóvenes ciudadanos de Paz"</t>
  </si>
  <si>
    <t>Otorgar la Beca "Omaira Sánchez"</t>
  </si>
  <si>
    <t>Subsidios de sostenimiento a los mejores bachilleres - Ley 1546 de 2012</t>
  </si>
  <si>
    <t>Subsidios de Sostenimiento renovados</t>
  </si>
  <si>
    <t>Renovar Subsidios de Sostenimiento</t>
  </si>
  <si>
    <t>Al mes de marzo se renovaron 291 subsidios a los mejores bachilleres.</t>
  </si>
  <si>
    <t>Al mes de junio se renovaron 314 subsidios a los mejores bachilleres.</t>
  </si>
  <si>
    <t>Nuevas becas y renovación de la convocatoria del 0,1% de los mejores Saber Pro</t>
  </si>
  <si>
    <t>Nuevas becas para maestría y doctorado</t>
  </si>
  <si>
    <t xml:space="preserve">Al mes de junio no se han otorgado nuevas becas para maestría y doctorado y se efectuaron 34 renovaciones. </t>
  </si>
  <si>
    <t>Renovar becas para maestría y doctorado</t>
  </si>
  <si>
    <t>Adjudicación de crédito educativo para Posgrado en Derecho Internacional Humanitario - Alfonso López Michelsen.</t>
  </si>
  <si>
    <t>Becas adjudicadas</t>
  </si>
  <si>
    <t>Adjudicar la beca Alfonso Lopez Michelsen para Derecho Internacional Humanitario</t>
  </si>
  <si>
    <t>Al mes de junio no se ha adjudicado la beca.</t>
  </si>
  <si>
    <t>nuevos créditos para Ser Pilo Paga.</t>
  </si>
  <si>
    <t>Adjudicar nuevos créditos para Ser Pilo Paga.</t>
  </si>
  <si>
    <t>*Al mes de junio se han efectuado 5.948 giros de adjudicación de nuevos pilos.
*Se han efectuado 5.798 giros de nuevos subsidios para Ser Pilo Paga.
* Se han efectuado 33.040 giros de renovación de Ser Pilo Paga.
* Se han realizado 44.689 giros de renovación a beneficiarios del Subsidio de Sostenimiento del programa Ser Pilo Paga.</t>
  </si>
  <si>
    <t>Adjudicar nuevos subsidios para Ser Pilo Paga.</t>
  </si>
  <si>
    <t>Renovar Creditos Ser Pilo Paga.</t>
  </si>
  <si>
    <t>Renovar Subsidios de Sostenimiento Ser Pilo Paga.</t>
  </si>
  <si>
    <t>Créditos educativos adjudicados posgrado por cohorte para maestros</t>
  </si>
  <si>
    <t>créditos adjudicados</t>
  </si>
  <si>
    <t>Adjudicar créditos</t>
  </si>
  <si>
    <t xml:space="preserve">Al mes de marzo no se han adjudicado nuevos créditos para maestros. ICETEX se encuentra a la espera de que el Ministerio de Educación Nacional defina el numero de adjudicados para el 2018. </t>
  </si>
  <si>
    <t xml:space="preserve">Al mes de junio no se han adjudicado nuevos créditos para maestros. ICETEX se encuentra a la espera de que el Ministerio de Educacion Nacional defina el numero de adjudicados para el 2018. </t>
  </si>
  <si>
    <t>Creditos Educativos Renovados Posgrado para Maestros</t>
  </si>
  <si>
    <t>Creditos Educativos renovados</t>
  </si>
  <si>
    <t>Renovar Creditos Educativos para Maestros</t>
  </si>
  <si>
    <t>Al mes de junio se renovaron 721 créditos para maestros.</t>
  </si>
  <si>
    <t>Créditos educativos condonados por buenos resultados en las pruebas Saber Pro</t>
  </si>
  <si>
    <t>Creditos condonados</t>
  </si>
  <si>
    <t>Condonar Creditos Educativos de Pregrado</t>
  </si>
  <si>
    <t>Al mes de junio se han efectuado 38 condonaciones a mejores Saber Pro. Estas condonaciones se efectuaran en el transcurso del año.</t>
  </si>
  <si>
    <t>Créditos educativos adjudicados en todas las lineas ICETEX</t>
  </si>
  <si>
    <t>Creditos adjudicados</t>
  </si>
  <si>
    <t>Adjudicar Creditos</t>
  </si>
  <si>
    <t>Al mes de junio se desembolsaron 3.685 créditos con subsidio de tasa.</t>
  </si>
  <si>
    <t>Créditos educativos renovados en todas las lineas Icetex</t>
  </si>
  <si>
    <t>Créditos renovados</t>
  </si>
  <si>
    <t>Renovar Créditos</t>
  </si>
  <si>
    <t>Al mes de junio se renovaron 73.017 créditos con subsidio de tasa.</t>
  </si>
  <si>
    <t>Recursos invertidos para disminución de tasa de interés de créditos en etapa de amortización de beneficiarios de estratos 1, 2 y 3 revisar si el compr</t>
  </si>
  <si>
    <t>porcentaje de créditos con tasa ajustada en amortización</t>
  </si>
  <si>
    <t>Ajustar tasas de interés de créditos en amortización</t>
  </si>
  <si>
    <t xml:space="preserve">Se situaron a través del PAC $252.234.578.340 para disminución de la tasa de interés. </t>
  </si>
  <si>
    <t>Créditos educativos renovados a Médicos para realizar especializaciones en salud</t>
  </si>
  <si>
    <t>Al mes de junio se renovaron 5.913 créditos para médicos.</t>
  </si>
  <si>
    <t>ICFES</t>
  </si>
  <si>
    <t>Esquema tarifario para las pruebas SABER del estado</t>
  </si>
  <si>
    <t>Porcentaje de construcción del  Esquema tarifario</t>
  </si>
  <si>
    <t>Definir los costos unitarios promedio de cada una de las actividades que componen la cadena de valor.</t>
  </si>
  <si>
    <t>Con base en lo programado en el anteproyecto de presupuesto para 2018, se obtuvieron los costos de las etapas de la cadena de valor para cada una de las áreas misionales del Instituto</t>
  </si>
  <si>
    <t>Pruebas adaptativas y pruebas por computador</t>
  </si>
  <si>
    <t>Porcentaje de pruebas soportadas electrónicamente</t>
  </si>
  <si>
    <t xml:space="preserve">1. Consolidar un estudio de mercado que determine la viabilidad  e impacto de la aplicación de pruebas adaptativas en el país.
Probar/Implementar algoritmos de selección agrupada de ítems (Stratified Selectors).
</t>
  </si>
  <si>
    <t xml:space="preserve">Desde la Dirección de Evaluación, se adelantó la contratación de Mr. Mark Reckase, doctor en psiciología de la Unversidad de Syracuse y profesor en teoría psicométrica de la Universidad de Michigan. El asesor internacional se ha especializado en el desarrollo de pruebas educativas y psicológicas relacionadas con la teoría psicométrica y ha realizado investigaciones sobre pruebas adaptativas computarizadas y teoría de respuestas multidimensionales de ítems, por lo cual, desde la Dirección de Evaluación se consideró el perfil adecuado para brindar asesoría técnica para dar cumplimiento a las actividades planteadas en el marco del proyecto de pruebas adaptativas.
Así las cosas, el equipo conformado por personal de la subdirección de estadísticas, diseño de instrumentos y la subdirección de desarrollo de aplicaciones y liderado por la Dirección de Evaluación, ha adelantado documentos y presentaciones de contextualización misional al asesor técnico  para los insumos necesarios en la consolidación del proyecto. 
Por parte del Icfes se le ha enviado al señor Reckase una caracterización de banco de items de la prueba como insumo para el desarrollo de las simulaciones. "Information about item pool from Colombia". De igual forma, se le suministró un informe de arquitectura tecnológica.
Por otro lado, el consultor ha suministrado dos textos con información preliminar de la Prueba de Matemáticas y de Ciencias Naturales, en los cuales evidencia que ha trabajado según los compromisos contractuales. En los dos textos manifiesta la misma metodología: simulaciones para longitudes de la prueba de 15 y 20 items;análisis de la respectiva prueba para el "ideal item pool" teniendo como referencia la cantidad de items seleccionados, y por último muestra la evaluación de la calidad del funcionamiento de las pruebas CATs realizadas previamente. Cabe aclarar que adicional a éstos documentos, ha enviado otros textos  relacionados con aspectos técnicos de la metodología en pruebas adaptativas que ha trabajado en su trayectoria profesional, para una mayor comprensión del funcionamiento del mismo.
Paralelamente al desarrollo del  trabajo del  asesor,  la Dirección de Evaluación en conjunto con la Subdirección de Estadística, se está realizando un artículo en el cual se muestra los principales hallazgos del proyecto, y la aplicación del mismo  en la prueba Pre-Saber  (piloto) que se aplicará a mediados del año, lo cual dará insumos para observar el comportamiento de éste tipo de test,  observar mejoras y, evaluar la posible extensión de ésta metodología a otras pruebas que actualmente son  paper-pencil based. 
</t>
  </si>
  <si>
    <t xml:space="preserve">Actualización de la metodología de calificación de las pruebas de estado al modelo 3PL </t>
  </si>
  <si>
    <t>1-Porcentaje de calidad y oportunidad de las bases de datos de asignación de puntajes  semestral. 2- Porcentaje de calidad y oportunidad de los Manuales de Procesamiento  semestral.</t>
  </si>
  <si>
    <t>Aplicar la metodología 3PL en las pruebas que se apliquen hasta el año 2026 cumpliendo con las directrices frente a la comparabilidad de las pruebas.</t>
  </si>
  <si>
    <t xml:space="preserve">Se realizó la calificación de las pruebas Saber 3,5,9 -2017 y  Saber Pro y TyT 2017-3, aplicando la metodología de calificación de 3PL, como se estableció a partir del año 2016. 
Se ha avanzado en los análisis del proceso de calibración, en los siguientes aspectos: 
*Análisis de comportamiento diferencial
*Metodología para aumento de datos
*Adaptación del análisis de copia. 
*Piloto de escala vertical Saber 3°. 5° y 9° 2017. 
*Análisis factoriales bajo teoría de respuesta al ítem.
</t>
  </si>
  <si>
    <t>Retroalimentación de Pruebas y Resultados</t>
  </si>
  <si>
    <t xml:space="preserve">Cobertura de las estrategias de divulgación </t>
  </si>
  <si>
    <t xml:space="preserve">Fortalecer el análisis de información de los resultados y factores asociados a la calidad de la educación para identificar elementos diferenciadores en el proceso educativo. 
</t>
  </si>
  <si>
    <t xml:space="preserve">• Reportes históricos de Saber PRO y Saber TyT para institución, sede y programa (6 reportes): los reportes fueron creados y entregados a tecnología y ya están disponibles en la consulta de resultados.
• Publicación de reportes de resultados Saber 3,5 y 9 por estudiante: la publicación de resultados niño a niño fue el 24 de febrero con su guía de interpretación de resultados. Evidencia en la consulta de resultados a través de PRISMA.
• Diseño e implementación de divulgación sobre ICCS y su relación con Acciones y Actitudes Ciudadanas: se está implementando durante todo el año, de marzo a agosto, en el marco de las divulgaciones de Saber 11.
• Guía de interpretación y uso de resultados para establecimientos educativos y ETC, con énfasis en plan de mejoramiento.: Realizamos guía de interpretación de uso de resultados Saber 11 para Establecimientos Educativos y guía de interpretación de uso de resultados Saber 11 para Entidades Territoriales.
Realizamos la guía de interpretación para el reporte niño a niño en Saber 359.
Fue entregada al Ministerio de Educación Nacional la guía para la interpretación de resultados de Saber 359 dirigida a establecimientos educativos.
• Guía de interpretación de resultados para el reporte individual. Saber 359: realizada y publicada en la consulta de resultados en la plataforma PRISMA.
• Evaluación formativa con Saber 3,5 y 9; en los grados 4, 6 y 8.: realizamos diferentes actividades como: Focus Group (convocatoria, presentación, cuestionario y encuesta), revisión histórica de los usuarios, desarrollo de Avancemos (logo y armados por área). Planteamos el alcance del proyecto, el objetivo, definimos qué es, a quién va dirigido, los requerimientos técnicos, el armado, el desarrollo de la plataforma de inscripción y de consulta de resultados. Hicimos el lanzamiento nacional de la estrategia el 15 de marzo en el encuentro de líderes de evaluación.
• Encuentro de Líderes: Se realizó el encuentro, los días 15 y 16 de marzo del presente año con una agenda de 2:00 pm a 6: pm y 8:00 am a 12 m respectivamente, en el evento se realizó lanzamiento de la iniciativa SUMMA, presentación de la estrategia de Evaluación Formativa, un Taller enfocado en la construcción de Planes de Mejoramiento Institucional, y una introducción del curso de Interpretación y Uso de Resultados del Examen Saber 11 en Moodle.
• Implementación del curso virtual de interpretación de resultados para Saber 11: el curso fue recibido a satisfacción, fue piloteado y está listo para ser implementado durante el segundo trimestre del año. Las inscripciones a nivel nacional se abren el 15 de abril.
• Diseñar videos cortos de interpretación de resultados para estudiantes: se hizo para el reporte individual de 359.
</t>
  </si>
  <si>
    <t>Pruebas por computador</t>
  </si>
  <si>
    <t>Porcentaje de pruebas aplicadas de manera electrónica</t>
  </si>
  <si>
    <t>Aplicar de manera electrónica las pruebas definidas para el 2018.</t>
  </si>
  <si>
    <t>Para el primer trimestre del año la Dirección de Tecnología e Información no ha llevado a cabo el desarrollo de pruebas electrónicas, se está trabajando en la mejora de la plataforma de presentación de exámenes del Icfes y en la preparación de las pruebas Avancemos 4°, 6°y 8° a realizarse en el segundo trimestre del año</t>
  </si>
  <si>
    <t xml:space="preserve">Nuevos Negocios para la generación de Ingresos </t>
  </si>
  <si>
    <t xml:space="preserve">Porcentaje de Ingresos generados por nuevos negocios </t>
  </si>
  <si>
    <t>Actualizar y documentar el modelo de negocio</t>
  </si>
  <si>
    <t>Durante el primer trimestre de la vigencia 2018 se ha adelantado la actualización del documento de caracterización y procedimiento de Nuevos Negocios (pendiente de aprobación), teniendo en cuenta las sugerencias de los miembros del equipo de nUevos Negocios y el jefe de la OAP.</t>
  </si>
  <si>
    <t>Agenda de investigación</t>
  </si>
  <si>
    <t>Número de Investigaciones desarrolladas con información institucional</t>
  </si>
  <si>
    <t>Agenda de investigación interna</t>
  </si>
  <si>
    <t>Proceso de publicación del paper "Hasta dónde fortaleces, una evaluación de impacto de la estrategia pioneros " en la revista de Lecturas de Economía.
En proceso de ejecución se encuentran 15 proyectos de investigación.</t>
  </si>
  <si>
    <t>INCI</t>
  </si>
  <si>
    <t>Asistencias técnicas realizadas</t>
  </si>
  <si>
    <t xml:space="preserve">Brindar servicios de asistencia técnica a entidades de la administración pública en implementación y/o mejoramiento de procesos para el goce efectivo de los derechos de las personas con discapacidad visual </t>
  </si>
  <si>
    <r>
      <t>Se brindó asistencia técnica a</t>
    </r>
    <r>
      <rPr>
        <b/>
        <sz val="16"/>
        <rFont val="Calibri"/>
        <family val="2"/>
        <scheme val="minor"/>
      </rPr>
      <t xml:space="preserve"> 54</t>
    </r>
    <r>
      <rPr>
        <sz val="12"/>
        <rFont val="Calibri"/>
        <family val="2"/>
        <scheme val="minor"/>
      </rPr>
      <t xml:space="preserve"> entidades de la administración pública en implementación y/o mejoramiento de procesos para el goce efectivo de los derechos de las personas con discapacidad visual. Cabe resaltar que para considerar a una entidad asistida técnicamente tiene que cumplir con criterios de asesoría y/o cualificación, acompañamiento y dotación de material especializado</t>
    </r>
  </si>
  <si>
    <t xml:space="preserve"> Libros y textos escolares producidos en braille, relieve y macrotipo</t>
  </si>
  <si>
    <t xml:space="preserve">Producir libros y textos escolares en formatos accesibles de braille, relieve, macrotipo y digitales y otras ayudas técnicas para la población con discapacidad visual </t>
  </si>
  <si>
    <r>
      <t>Se produjeron</t>
    </r>
    <r>
      <rPr>
        <b/>
        <sz val="18"/>
        <rFont val="Calibri"/>
        <family val="2"/>
        <scheme val="minor"/>
      </rPr>
      <t xml:space="preserve"> 99.932 </t>
    </r>
    <r>
      <rPr>
        <sz val="12"/>
        <rFont val="Calibri"/>
        <family val="2"/>
        <scheme val="minor"/>
      </rPr>
      <t xml:space="preserve">libros y textos escolares en formatos accesibles de braille, relieve, macrotipo y digitales y otras ayudas técnicas para la población con discapacidad visual en el primer trimestre del año discriminados así: 
Enero: Se realizó la producción de 2 titulos para un total de 540 ejemplares
Febrero: Se realizó la producción de 90.000 tarjetones electorales, 8.000 calendarios tributarios para el Banco Sudameris, 100 folletos para cliente externo y 100 decalogo del periodista para Comunicaciones
Marzo: Se realizó la Impresión de 220 unidades de los  Decretos 2011 de 2017,  Decreto 392 de 2018 y Decreto 2177 de 2017en  Tinta Braille, reimpresión de 500 calendarios INCI y 32 avisos para clientes externos
De acuerdo con lo anterior, se evidencia que el cumplimiento dela meta se encuentra por encima de lo establecido, por lo cual es necesario hacer la gestión para la reformulación del proyecto en el SUIFP. </t>
    </r>
  </si>
  <si>
    <t xml:space="preserve">Libros y textos escolares producidos  en formato digital accesible </t>
  </si>
  <si>
    <t xml:space="preserve">Producir libros y textos escolares producidos  en formato digital accesible para las personas con discapacidad visual </t>
  </si>
  <si>
    <r>
      <t>Se produjeron 27</t>
    </r>
    <r>
      <rPr>
        <b/>
        <sz val="16"/>
        <rFont val="Calibri"/>
        <family val="2"/>
        <scheme val="minor"/>
      </rPr>
      <t xml:space="preserve">00 </t>
    </r>
    <r>
      <rPr>
        <sz val="12"/>
        <rFont val="Calibri"/>
        <family val="2"/>
        <scheme val="minor"/>
      </rPr>
      <t xml:space="preserve"> libros y textos escolares en formato digital accesible para las personas con discapacidad visual </t>
    </r>
  </si>
  <si>
    <t xml:space="preserve">Libros digitales accesibles descargados </t>
  </si>
  <si>
    <t xml:space="preserve">Promover las descargas de libros digitales accesibles de la biblioteca virtual para personas con discapacidad visual </t>
  </si>
  <si>
    <r>
      <t>Se realizaron</t>
    </r>
    <r>
      <rPr>
        <b/>
        <sz val="16"/>
        <rFont val="Calibri"/>
        <family val="2"/>
        <scheme val="minor"/>
      </rPr>
      <t xml:space="preserve"> 865</t>
    </r>
    <r>
      <rPr>
        <sz val="12"/>
        <rFont val="Calibri"/>
        <family val="2"/>
        <scheme val="minor"/>
      </rPr>
      <t xml:space="preserve"> descargas de libros digitales accesibles de la biblioteca virtual para personas con discapacidad visual </t>
    </r>
  </si>
  <si>
    <t>INSOR</t>
  </si>
  <si>
    <t>95 entidades territoriales asesoradas presencial y virtualmente parala implementación del decreto 1421 de 2017 -Oferta bilingue y en los diferentes frentes de trabajo del proyecto Colombia primera en educación 
1500  agentes educativos cualificados que atienden población sorda</t>
  </si>
  <si>
    <t xml:space="preserve">Implementar  una estrategia de asesoría  y asistencia tecnica dirigida a 95 entidades territoriales en todos los frentes de trabajo del proyecto Colombia primera en educación para poblacion sorda en coherencia con la normatividad vigente </t>
  </si>
  <si>
    <t>Durante el primer trimiestre del año se definió el modelo de asesoría en torno al decreto 1421/2017 y la ruta de implementación para el trabajo con las secretarías de educación.
Se adelantaron acciones de asesoría en 8 entidades territoriales:
1. Bogotá (Convenio SDIS, convenio Caro y Cuervo, IE La Esperanza)
2. Cundinamarca (convenio con la SED)
3. Villavicencio
4. Bucaramanga
5. Ibagué
6. Cali
7. Barranquilla
8. Fusagasugá
Así mismo, se cualificaron 381 agentes educativos</t>
  </si>
  <si>
    <t>1 Documento consolidado: Estrategia de atención integral para el mejoramiento de la calidad educativa de la población sorda</t>
  </si>
  <si>
    <t>Realizar la consolidación de documentos y produccion de lineamientos que sustentan  la estrategia integral para el mejoramiento de la calidad educativa de la poblacion sorda</t>
  </si>
  <si>
    <t>Conforme a lo presupuestado, se realizan acciones para la formulación del la estructura del documento Estrategia de Atención integral para el mejoramiento de la calidad educativa de la población sorda, el cual se desarrollara conforme al desarrollo de las acciones presupuestadas para tal fin.</t>
  </si>
  <si>
    <t>1 Dcumento de implementación de estrategia de asesoría y asistencia técnica: Criterios para la inclusión de estudiantes sordos en educación superior</t>
  </si>
  <si>
    <t>Promover acciones para mejorar el acceso y permanencia en educación superior para la población sorda</t>
  </si>
  <si>
    <t>Se ha avanzado en el desarrollo de procesos de asesoría y asistencia técnica sobre criterios de inclusion a estudiantes sordos en educación superior a Fundacion Universitaria San Alfonso , Universidad Distrital, UNAD, Unidades tecnologícas de Santander .</t>
  </si>
  <si>
    <t>4 ajustes razonables a los procesos de enseñanza-aprendizaje y de evaluación de las personas sordas y hasta 120 contenidos educativos accesibles diseñados</t>
  </si>
  <si>
    <t xml:space="preserve">
Realizar los ajustes a las pruebas Saber 11 y Construir recursos educativos accesibles para la educación de la poblacion sorda colombiana</t>
  </si>
  <si>
    <t xml:space="preserve">PRUEBAS SABER: Se avanzó en la formulacion y aprobacion del plan de tranajo que conduzca a la traduccion en LSC  de los items de la prueba Saber 11 / 2018 para población sorda , la estrategia de asesoria para estudiantes y colegios con dicha pobalción en grado 11 y la produccion de items liberados en LSC para la preparación de los estudiantes sordos antes de la prueba.
Con respecto a la producción de 120 contenidos accesibles, durante el primer trimestre del año se ha avanzado así: 4 Lecciones y 3 Clases en vivo. Total trimestre: 7 productos. 
La región Caribe - módulo de ciencias sociales: Dos lecciones y Organización celular - módulo de ciencias naturales: Dos lecciones
Clases en vivo:
23 de marzo:  Ciencias Naturales
                          https://www.youtube.com/watch?v=LFkYjvT45mg&amp;t=3s
16 de marzo:  Accidentes Geográficos
                         https://www.youtube.com/watch?v=oUZHRMJSetY&amp;t=908s
8 de marzo:  Democracia y elecciones
                       https://www.youtube.com/watch?v=cU79m7Fvvb8&amp;t=641s
</t>
  </si>
  <si>
    <t>Informe de contenidos pedagogicoas parala construccion del diseño curricular de programas de formación de intérpretes en educación superior</t>
  </si>
  <si>
    <t xml:space="preserve">Implementacion de strategia de asesoría y asistencia técnica para el fomento de programas de  formación de intérpretes LSC-español </t>
  </si>
  <si>
    <t xml:space="preserve">En la actividad referida a la elaboración de un documento de orientaciones para la apertura y gestión de programas de formación de intérpretes en IES, se implementaron las sigientes acciones: (a)  Se realizó revisión de videos en LSC de acciones desarrolladas en el marco de la alianza con el SENA y de los cinco videos en LSC de la Norma Sectorial de Competencia laboral de intérpretes y guías intérpretes que se encuentran en la página web institucional. (b)  Se realizó reunión con profesionales del SENA con el fin de establecer acuerdos para dar continuidad al proceso para la elaboración de programa de formación de intérpretes y traductores de LSC-español. (c) Reunión con representantes de la Universidad Distrital Francisco José de Caldas. Se envían documento justificando la necesidad de la formación de intérpretes y traductores, y (d) Elaboración de la propuesta de la estructura del documento de orientaciones para la apertura y gestión de programas de formación de intérpretes en Instituciones de Educación Superior -IES y avances del mismo.      </t>
  </si>
  <si>
    <t>FODESEP</t>
  </si>
  <si>
    <t xml:space="preserve">Porcentaje de cumplimiento en el otorgamiento de crédito </t>
  </si>
  <si>
    <t xml:space="preserve">$18.000 Millones </t>
  </si>
  <si>
    <t xml:space="preserve">Otorgar el Servicio de Crédito a la medida de las necesidades de las IES afiliadas </t>
  </si>
  <si>
    <t xml:space="preserve">Se dio cumplimiento de las actividades programadas para el otorgamiento de credito  planeado para el primer trimestre,  lo pendiente esta sujeto a la aprobación del comité de credito previsto para el mes de abril . En el desarrollo de las actividades para el otorgamiento del crédito, se colocaron 1000 millones.  </t>
  </si>
  <si>
    <t xml:space="preserve">Nuevos productos estructurados </t>
  </si>
  <si>
    <t xml:space="preserve">Estructurar nuevos productos y/o servicios no financieros en el Fondo a partir de las necesidades de las IES </t>
  </si>
  <si>
    <t>31/04/2018</t>
  </si>
  <si>
    <t xml:space="preserve">Nuevos productos implementados </t>
  </si>
  <si>
    <t xml:space="preserve">Implementar nuevos productos y/o servicios no financieros en el Fondo a partir de las necesidades de las IES </t>
  </si>
  <si>
    <t xml:space="preserve">Porcentaje de IES afiliadas utilizando los servicios </t>
  </si>
  <si>
    <t xml:space="preserve">Promover el uso de los servicios no financieros o complementarios entre las IES afiliadas al Fondo. </t>
  </si>
  <si>
    <t>En la realización del  Foro Financiamiento de Educacion Superior, convenios para administración  recursos  y alianzas estrategicas, 59 IES afiliadas utilizaron estos servicios</t>
  </si>
  <si>
    <t xml:space="preserve">Porcentaje de IES afiliadas utilizando las alianzas estratégicas  </t>
  </si>
  <si>
    <t>Evaluar el impacto de las Alianzas Estratégicas en beneficios de las IES y del FODESEP</t>
  </si>
  <si>
    <t>Porcentaje de cumplimiento en la afiliación de IES</t>
  </si>
  <si>
    <t>Incrementar el número de IES afiliadas</t>
  </si>
  <si>
    <t>Se realizaron las actividades programadas para incrementar el numero de IES afiliadas al FODESEP, logrando la afiliacion de 2 nuevas IES</t>
  </si>
  <si>
    <t xml:space="preserve">Porcentaje de cumplimiento en la asistencia a eventos </t>
  </si>
  <si>
    <t xml:space="preserve">Fortalecer las relaciones interinstitucionales mediante la participación en los eventos que programen los entes gubernamentales, las agremiaciones y las Instituciones de Educación Superior. </t>
  </si>
  <si>
    <t>Se fortalece las Relaciones Interinstitucionales con la participación en 11 eventos donde se logró un  posicionamiento de FODESEP</t>
  </si>
  <si>
    <t xml:space="preserve">Asamblea General Ordinaria realizada </t>
  </si>
  <si>
    <t xml:space="preserve">Realización de  la XXIII  Asamblea General Ordinaria del FODESEP </t>
  </si>
  <si>
    <t>Se efectuaron el total de  las actividades programadas para realización de la XXIII Asamblea General de FODESEP</t>
  </si>
  <si>
    <t xml:space="preserve">Porcentaje de cumplimiento de asistencia de IES hábiles </t>
  </si>
  <si>
    <t>Incentivar la participación de las IES afiliadas en la Asamblea General Ordinaria del FODESEP</t>
  </si>
  <si>
    <t xml:space="preserve">En la realización de la XXIII Asamblea General de FODESEP  se conto con un numero mayor de participantes de lo esperado </t>
  </si>
  <si>
    <t xml:space="preserve">Porcentaje encuestas realizadas </t>
  </si>
  <si>
    <t>Evaluación de la percepción de los asistentes a la XXIII Asamblea General Ordinaria del FODESEP</t>
  </si>
  <si>
    <t>Se aplico la encuesta de satisfacción a los participantes de la XXIII asamblea general Ordinaria las  fueron recolectadas un total de 77% encuestas del 100% de asistentes</t>
  </si>
  <si>
    <t xml:space="preserve">Porcentaje de cumplimiento </t>
  </si>
  <si>
    <t>Ejecutar el Plan de mejoramiento 2017 para la  percepción de los asistentes a la XXIII Asamblea General Ordinaria del FODESEP</t>
  </si>
  <si>
    <t>Se efectuaron el total de  las actividades  programadas  del plan de mejoramiento 2017 para el primer trimestre dando como resultado 100%</t>
  </si>
  <si>
    <t xml:space="preserve">Plan de mejoramiento estructurado </t>
  </si>
  <si>
    <t>Estructurar un plan de mejoramiento, con base en los resultados de la evaluación de la percepción de los asistentes a la XXIII Asamblea General Ordinaria del FODESEP</t>
  </si>
  <si>
    <t>30/062018</t>
  </si>
  <si>
    <t>Porcentaje de cumplimiento en la asistencia</t>
  </si>
  <si>
    <t>Verificar  la asistencia de las IES integrantes de los cuerpos colegiados a las sesiones a las que sean convocados</t>
  </si>
  <si>
    <t>Se realizaron las actividades proyectadas de verificacion de la participacion IES en las sesiones convocadas, dando como resultado un 17%</t>
  </si>
  <si>
    <t>Verificar  la asistencia de las IES integrantes de los Comités a las sesiones a las que sean convocados</t>
  </si>
  <si>
    <t>Se realizaron las actividades proyectadas de verificación de la participacion IES en las sesiones convocadas, dando como resultado un 17%</t>
  </si>
  <si>
    <t>Hacer presencia y participar en eventos o instancias propicios para la defensa de los intereses del FODESEP</t>
  </si>
  <si>
    <t>Se realizaron las actividades proyectadas  la participación  en eventos de defensade FODESEP, dando como resultado un 18%</t>
  </si>
  <si>
    <t xml:space="preserve">Estrategias diseñadas </t>
  </si>
  <si>
    <t>Diseñar las Estrategias del fortalecimiento comercial para establecer mecanismos de promoción y mercadeo.</t>
  </si>
  <si>
    <t xml:space="preserve">A la fecha se llevan un avance de 2 estrategias de fortalecimiento comeercial </t>
  </si>
  <si>
    <t xml:space="preserve">Estrategias ejecutadas </t>
  </si>
  <si>
    <t>Ejecutar las Estrategias del fortalecimiento comercial para establecer mecanismos de promoción y mercadeo.</t>
  </si>
  <si>
    <t xml:space="preserve">El área comercial se encontraba enfocada a la realización de la caracterización de las IES afilidadas al FODESEP y que se reprogramaron para el segundo trimestre del año </t>
  </si>
  <si>
    <t>Plan de acción del Plan de Mercadeo</t>
  </si>
  <si>
    <t>Elaborar el Plan de Acción del Plan de Mercadeo para la vigencia 2018</t>
  </si>
  <si>
    <t xml:space="preserve">Porcentaje de cumplimiento del Plan de Acción </t>
  </si>
  <si>
    <t>Ejecutar el Plan de Acción del Plan de Mercadeo para la vigencia 2018</t>
  </si>
  <si>
    <t>ETITC</t>
  </si>
  <si>
    <t>Facultades caracterizadas</t>
  </si>
  <si>
    <t>Mejorar la calidad de vida de la comunidad universitaria mediante la caraterización de los estudiantes. Al menos Programas de educación superior</t>
  </si>
  <si>
    <t>Se está trabajando en los resultados de la caracterización de Bachillerato y padres de familia, para dar inicio con la segunda fase de caracterización</t>
  </si>
  <si>
    <t>Programas de Educación Superior acreditados o con visita de pares</t>
  </si>
  <si>
    <t>Acreditar los programas de Educación Superior de la ETITC o al menos obtener la visita de pares</t>
  </si>
  <si>
    <t>Se realizo el cargue de los documentos maestros en la plataforma del CNA</t>
  </si>
  <si>
    <t>INFOTEP SAN JUAN DEL CESAR</t>
  </si>
  <si>
    <t>Programas nuevos con solicitud de registro calificado</t>
  </si>
  <si>
    <t>Realizar los estudios  y diseños para cuatro (4)  nuevos programas académicos para solicitud de registro calificado en el CONACES</t>
  </si>
  <si>
    <t xml:space="preserve">Este avance del 50% está representado  en la visita de los pares los dias 15, 16 y 17 de marzo  para validar los documentos maestro de los programas por ciclo propeuticos Técnica Profesional Operación de Sistemas de Manejo Ambiental, Tecnología en Gestión Ambiental, </t>
  </si>
  <si>
    <t>Estrategias de Marketing Implementadas</t>
  </si>
  <si>
    <t>Realizar diseñar e implementar una (1) estrategia de Marketing para mejorar la cobertura de los programas exitentes</t>
  </si>
  <si>
    <t>La institución cuenta con una estrategia marketing que fue actualizada para el 2018</t>
  </si>
  <si>
    <t>Docentes formados en posgrados</t>
  </si>
  <si>
    <t>Apoyar la Formación de Docentes en Postgrados</t>
  </si>
  <si>
    <t>Este avance del 0%  está representado en para el primer semestre no se han aprovado ninguana solicitud de apoyo para formación de docentes para posgrados</t>
  </si>
  <si>
    <t>Puntos Incrementados en la Pruebas</t>
  </si>
  <si>
    <t>Formar y capacitar a estudiante y docentes en las pruebas Saber Pro para Incrementar el promedio alcanzanzado en las pruebas en las  competencias evaluadas tomando como base los promedios alcanzados en los periodos 2017.</t>
  </si>
  <si>
    <t>Este avance del 25% está representado:1)  En la preparación del informe de analisis y evaluación de las pruebas Saber Pro, lo cual fue socializado a los docentes en la semana de planeación academica; 2) Se formulo el plan de acción saber pro para vigencia 2018; 3) Se han realizado talleres  a docentes y estudiantes para mejorar sus competencias en la pruebas saber pro</t>
  </si>
  <si>
    <t>Eventos de capacitación Realizados</t>
  </si>
  <si>
    <t>Realizar cuatro (4) enventos de capacitación  a docentes en competencias investigativas, Metodologicas y  pedagógicas.</t>
  </si>
  <si>
    <t>Este avance del 25% está representado en las capacitaciones que se hicieron a los docentes durante la semana de la planeación academica: una sobre saber pro y otra sobre el Modelo Pedagogico.</t>
  </si>
  <si>
    <t>Instituciones Articuladas</t>
  </si>
  <si>
    <t>Fortalecer el programa de articulación con las  seis (6) instituciones de educación media.</t>
  </si>
  <si>
    <t>Este avance del 50% está representado: 1) Se pasaron de 5 instituciones articuladas  en el 2017 a 7 en el 2018, que fueron dos colegios del municipio de vilanueva, el Roque de alba y los fundadores; 2) Se realizo un proceso de indución con las instituciones de San Juan del Cesar.</t>
  </si>
  <si>
    <t>Grupos de Investigación Categorizados Fortalecidos</t>
  </si>
  <si>
    <t>Formular y ejecutar un plan de Trabajo para Fortalecer y consolidar las competencia investigativas  de los Cuatro (4) grupos de investigación actualmente categorizados en COLCIENCIAS</t>
  </si>
  <si>
    <t>Este avance del 25% está representado:1) Se formulo el Plan de Acción del Proceso de Investigación cuyas actividades estan orientadas a fortalecer los grupos de investigación categorizados por COLCIENCIA, lo cual se puede evidenciar en el Plan de Acción  institucional publicado en la pagina Weeb en el link https://drive.google.com/file/d/1OXdnZEyAjtJLt3g3AClJdn1FnYCU_Dmf/view?usp=sharing; 2) En la semana del 26 al 28 de febrero se reunieron los grupos de investigación para realizar un autodiagnostico y definir un plan de mejora</t>
  </si>
  <si>
    <t>INFOTEP SAN ANDRÉS</t>
  </si>
  <si>
    <t>Incrementar el número de estudiantes matriculados en diplomados y eventos de educación continua con respecto al año 2017</t>
  </si>
  <si>
    <t>Realizar diplomados y eventos de educación continua</t>
  </si>
  <si>
    <t xml:space="preserve">En el 1 trimestre 122 estudiantes discriminados así :CURSO DE IDIOMAS (INGLÉS) 55 
TECNICO LABORAL EN PRIMERA INFANCIA 26 
CURSO INDUCCION DOCENTE 27 
SEMINARIO TALLER IDENTIDAD CULTURAL 14
</t>
  </si>
  <si>
    <t>Número de estrategias de comunicación ejecutadas</t>
  </si>
  <si>
    <t>Promocionar y divulgar las actividades académicas, de proyección Social y extensión</t>
  </si>
  <si>
    <t>Se encuentra en ejecución la campalña de comunicación</t>
  </si>
  <si>
    <t>Número de campañas de divulgación ejecutadas</t>
  </si>
  <si>
    <t>Se cuenta con la campaña de divulgación Yo creo en Infotep, donde se muestran los avances realizados y alineados con el Plan de Desarrollo Institucional</t>
  </si>
  <si>
    <t xml:space="preserve">Total de alianzas establecidas </t>
  </si>
  <si>
    <t>Fortalecer la integración de la institución con el sector productivo, egresados y la comunidad</t>
  </si>
  <si>
    <t>Se contrató profesional para la gestión de la proyección social y relaciones comunitarias del INFOTEP por 9 meses; adicionalmente se aportaron recursos  por tres millones para el contrato de un operador logístico.</t>
  </si>
  <si>
    <t>Formular proyectos de investigación</t>
  </si>
  <si>
    <t>Fortalecer los semilleros de Investigación</t>
  </si>
  <si>
    <t>Periodicamente (cada 9 dias) se reune el semillero de investigacion, tocando temas aterrizados al contexto internacional, nacional o local según lo requeirdo. El resultado de estasreuniones es la conceotualizacion y obtención de insumos que permiten formular proyectos de investigación que aborden problemas de la region.</t>
  </si>
  <si>
    <t>Asistir a las sesiones programadas de capacitación
Obtener la certificación por parte de los servidores del instituto</t>
  </si>
  <si>
    <t>Realizar y/o participar eventos de capacitación  para fortalecer las capacidades investigativas</t>
  </si>
  <si>
    <t>No se han realizado capacitaciones, sin embargo existen los estudios previos para abrir el proceso de convoctaria para la contratacion de cursos de fortalacimiento de Grupos de investigación.</t>
  </si>
  <si>
    <t>Asistir a eventos académico a nivel nacional
Asistir a un (1) evento académico a nivel internacional</t>
  </si>
  <si>
    <t xml:space="preserve">Participar en eventos académicos misionales en el orden nacional e internacional </t>
  </si>
  <si>
    <t>A la fecha aun no se asisten a eventos de investigación; se tiene estimado asistir a un intercambio de saberes con el semillero a finales del mes de Mayo.</t>
  </si>
  <si>
    <t>Conformar administrativamente unidad - equipo de Emprendimiento
Formular un (1) proyecto de Emprendimiento
Inscripción de un (1) proyecto en uno de los fondos de financiación</t>
  </si>
  <si>
    <t>Conformar la Unidad de Emprendimiento</t>
  </si>
  <si>
    <t xml:space="preserve">Se avanzó en la inclusion de la institución en la Red de emprendimiento Departamental; a su vez se creo la unidad de emprendimeinto del instituto. </t>
  </si>
  <si>
    <t xml:space="preserve">Registrar un nuevo programa académico </t>
  </si>
  <si>
    <t>Registrar nuevos programas académicos</t>
  </si>
  <si>
    <t>Con respecto a esta meta, la institución adelantó la contratación de un profesional que en la actualidad se encuentra actualizando la información tranversal de la institución, tenciendo en cuenta los 15 condiciones minímas para la obtención de nuevos programas académicos. también es importante destacar que la institiución inicio el proceso de contratación (por concurso) para recibir asesoria en el diseño y construcción de la nueva oferta académica.</t>
  </si>
  <si>
    <t>Gestionar convenio para ofrecer programa de pregrado y/o postgrado</t>
  </si>
  <si>
    <t>Gestionar convenios académicos para traer programas pregrado y/o postgrado</t>
  </si>
  <si>
    <t>No se ha iniciado proceso.</t>
  </si>
  <si>
    <t xml:space="preserve">Asistir a las sesiones programadas de capacitación
</t>
  </si>
  <si>
    <t>Fortalecer las competencias académicas, pedadógicas y tecnológicas de los docentes y funcionarios de la institución</t>
  </si>
  <si>
    <t xml:space="preserve">La institución ha venido desarrollando temas que buscan fortalecer  las competencias académicas, pedagogicas y tecnologicas de los docentes, por ello  el área de gestión académica se propusieron temas como: Didacticas para optimizar el proceso de enseña y aprendizaje, gestion del conocimiento, diseño curricular y la inclusión de las nuevas técnologías en el desarrollo de las clase. Se realizo reunión con el área de extensión para iniciar las gestiones correspondientes para el desarrollo de los temas. </t>
  </si>
  <si>
    <t>Implementar las actividades del Plan de Acceso permanencia y graduación</t>
  </si>
  <si>
    <t>Desarrollar actividades de acceso, permanencia y graduación</t>
  </si>
  <si>
    <r>
      <rPr>
        <u/>
        <sz val="10"/>
        <rFont val="Arial"/>
        <family val="2"/>
      </rPr>
      <t>Reporte de Gestión Académic</t>
    </r>
    <r>
      <rPr>
        <sz val="10"/>
        <rFont val="Arial"/>
        <family val="2"/>
      </rPr>
      <t xml:space="preserve">a: La institución en sus diversos esfuerzos está logrando articular diferentes áreas con el fin de alcanzar los objetivos propuestos; por ello el área de gestión académica y de Bienestar universitario, realizan esfuerzos en común para lograr tener espacios dentro del desarrollo de las actividades académicas que estimulen, el acceso, la permanencia y la graduación. Para ello se dispusieron inicialmente dentro del calendario académico 4 fechas en las que los docentes estarán en reuniones para evaluar los avances y dificultades de los diferentes cohortes y alterno los estudiantes estarán con el equipo de bienestar universitario desarrollando diferentes actividades. Por otro lado, con la gestora social contratada por la institución, se estarán llevando a cabo microferias de servicios en los diferentes sectores de la isla, para favorecer el acceso a la educación superior de la población de las islas. </t>
    </r>
    <r>
      <rPr>
        <u/>
        <sz val="10"/>
        <rFont val="Arial"/>
        <family val="2"/>
      </rPr>
      <t>Reporte de Bienestar Estudianti</t>
    </r>
    <r>
      <rPr>
        <sz val="10"/>
        <rFont val="Arial"/>
        <family val="2"/>
      </rPr>
      <t>l: Durante el primer trimestre 2018 desde el área de bienestar se han realizado las siguientes actividades: inducción y re-inducción de estudiantes, se realizó el trámite para la adquisición de los bonos de transporte la adquisición de las camisetas y agendas institucionales, estos tramites se encuentran adelantados por el área juridica, seguimiento a los casos de posibles deserciones, conformación del grupo de danzas tipicas y contemporaneas, evaluación y asesoria deportiva y atención al gimnasio, atención por parte del área de salud y psicología.</t>
    </r>
  </si>
  <si>
    <t>Desarrollar  las actividades de Bienestar</t>
  </si>
  <si>
    <t xml:space="preserve">Desarrollo de actividades del Plan de bienestar </t>
  </si>
  <si>
    <t xml:space="preserve">Entre las actividades desarrolladas por bienestar durante este trimestre estan: ciclopaseo, conmemoración del dia de la mujer y del hombre, campañas de salud y de desarrollo humano. </t>
  </si>
  <si>
    <t>Mantener las condiciones de Seguridad y Salud en el Trabajo</t>
  </si>
  <si>
    <t>Mantenimiento del gimnasio institucional</t>
  </si>
  <si>
    <t xml:space="preserve">Se inició el trámite para la contratación del servicio. </t>
  </si>
  <si>
    <t>Adquirir  la dotación identificada para las actividades de Bienestar</t>
  </si>
  <si>
    <t>Dotación para la ejecución de las actividades contempladas en el Plan de Bienestar e Inclusión</t>
  </si>
  <si>
    <t xml:space="preserve">Las actividades de bienestar dirigidas a la ejecución del proyecto se han desarrollado según lo planeado, entre estas estan: contratación del personal que apoya el área de bienestar, se ha elaborado los planes de acción para el desarrollo de dichas actividades, como asesorias desde el área de salud, psicología y deporte. </t>
  </si>
  <si>
    <t>Ejecutar el Plan Institucional de Capacitaciones</t>
  </si>
  <si>
    <t>Capacitación a la comunidad Educativa del INFOTEP</t>
  </si>
  <si>
    <t>Se estan llevando a cabo las actividades del Plan de Bienestar Social e Incentivos, Plan Institucional de Capacitacion. Se proyecta una evaluacion para determinar el impacto del Fortalecimiento y desarrollo del Talento Humano.</t>
  </si>
  <si>
    <t>Participar en  las actividades de intercambio entre instituciones</t>
  </si>
  <si>
    <t>Participar en actividades de intercambio en instituciones educativas</t>
  </si>
  <si>
    <t>Ofertar intercambios culturales internacionales</t>
  </si>
  <si>
    <t>Crear y ofertar intercambios culturales</t>
  </si>
  <si>
    <t>Crear alianza estratégica</t>
  </si>
  <si>
    <t xml:space="preserve">Participar en alianzas y redes estratégicas </t>
  </si>
  <si>
    <t>Se renovó la afiliación a las redes TTU y Luis Angel Arango, adicionalmente hubo participación de (2) personas de la institución a la Asamblea de Rectores de la RED TTU y asistieron (3) personas a reunión en la escuela de sub oficiales de la armada nacional para establecer alianza estrategica entre ambas instituciones</t>
  </si>
  <si>
    <t>Consolidar  convenios académicos</t>
  </si>
  <si>
    <t>Consolidar convenios académicos</t>
  </si>
  <si>
    <t>Promocionar eventos el programa de inmersión  (inglés y español)</t>
  </si>
  <si>
    <t>Promocionar la institución (regional, nacional e internacionalización)</t>
  </si>
  <si>
    <t>Se visitó a la Uniremington en medellín, promocionando la inmersión del centro de lenguas. Se contrató una empresa para la expedición de los tiquetes para promocionar el centro de lenguas.</t>
  </si>
  <si>
    <t>Participar en actividades en lenguas a nivel  local y nacional</t>
  </si>
  <si>
    <t>Participar en actividades académicas en lenguas</t>
  </si>
  <si>
    <t>Se realizó la celebración del dia de la lengua materna.</t>
  </si>
  <si>
    <t>Desarrollar  las acciones del plan de formación en lenguas y cultura</t>
  </si>
  <si>
    <t>Apoyo a la coordinación del proyecto</t>
  </si>
  <si>
    <t>Se contrató a la docente de danzas para la implementación del grupo de danzas del infotep, logrando abrir un grupo de danzas. Se contrató un profesor de inglés y creole para dictar clase en el centro de lenguas , se lograrón abrir 4 cursos de inglés. Se contrató a un profesional especializado en lenguas, hasta el mes de noviembre.</t>
  </si>
  <si>
    <t xml:space="preserve">Actualizar e Implementar el modelo de articulación </t>
  </si>
  <si>
    <t>Coordinación y Apoyo para la ejecución del proyecto</t>
  </si>
  <si>
    <t>Corrresponde al contrato de la coordinadora del Proyecto. (9 meses)</t>
  </si>
  <si>
    <t>Adquirir la dotación identificada del proyecto de articulación</t>
  </si>
  <si>
    <t>Adquisición anual de uniformes para estudiantes</t>
  </si>
  <si>
    <t>Ya se realizaron los Estudios previos y se solicitó el certificado de disponibilidad presupuestal. Igualmente se allegaron al area de contratación las cotizaciones de posibles oferentes.</t>
  </si>
  <si>
    <t>Adquirir  dotación identificada para el laboratorio de cocina
Realizar mantenimiento al laboratorio de cocina</t>
  </si>
  <si>
    <t>Adquisición anual de equipos de uso directo del proyecto</t>
  </si>
  <si>
    <t>Realizar mantenimiento al laboratorio de cocina</t>
  </si>
  <si>
    <t>Mantenimiento anual de equipos de uso directo del proyecto</t>
  </si>
  <si>
    <t>Corresponde al contrato del personal a cargo del mantenimiento de los equipos. ( 10 meses)</t>
  </si>
  <si>
    <t>Realizar  actividades académicas extracurriculares y extramuros</t>
  </si>
  <si>
    <t>Actividades académicas extracurriculares y extramuro</t>
  </si>
  <si>
    <t>Pertenece al proceso de apoyo logístico. Se entregó al area de contratacion los certificados de disponibilidad presupuestal.</t>
  </si>
  <si>
    <t>Mantener dotado el laboratorio de cocina con los insumos necesarios para la ejecución de actividades</t>
  </si>
  <si>
    <t>Insumos para las clases de cocina</t>
  </si>
  <si>
    <t>Establecer alianzas con los instituciones de Educación Media</t>
  </si>
  <si>
    <t>Gestionar nuevas alianzas con las instituciones de educación media (IEM)</t>
  </si>
  <si>
    <t>La labor con la Instituciones de la Media para lograr que los estudiantes Articulen con el INFOTEP, se realizó a principios del Año con las siguientes instituciones vinculadas: Sagrada Familia, Bolivariano, Flowers Hill, Brooks Hill, Inedas, Junin (PVA).</t>
  </si>
  <si>
    <t>Realizar procesos de induccón y reinducción</t>
  </si>
  <si>
    <t>Realizar procesos de inducción, reinducción a rectores, padres de familia, docentes, estudiantes de las IEM</t>
  </si>
  <si>
    <t>Establecer planes de negocio</t>
  </si>
  <si>
    <t>Plan de raices de Infotep</t>
  </si>
  <si>
    <t>La vinculación del Personal quien desarrollará la estrategia ya se encuentra laborando. Ya se han iniciado los procesos con los padres de familia.</t>
  </si>
  <si>
    <t>Cumplir con las actividades del proyecto de vida y de orientación vocacional</t>
  </si>
  <si>
    <t>Programa de orientación vocacional</t>
  </si>
  <si>
    <t>Corrresponde al contrato de la profesional en psicologia del Proyecto. (10 meses)</t>
  </si>
  <si>
    <t>Entegar bonos de transporte público a los estudiantes articulados</t>
  </si>
  <si>
    <t>Auxilio de transporte</t>
  </si>
  <si>
    <t>Ya se solicitó el certificado de disponibilidad presupuestal y se netregaron los estudios previos al area de contratacion</t>
  </si>
  <si>
    <t>Realizar planes de mejoramiento académico a los estudiantes articuladores</t>
  </si>
  <si>
    <t>Planes semestrales de mejoramiento académico</t>
  </si>
  <si>
    <t>Esta actividad se realiza al final de cada semestre.</t>
  </si>
  <si>
    <t>Realizar ferias anuales de resultados</t>
  </si>
  <si>
    <t>Actividades de emprendimiento deportivas, lúdicas y recreativas</t>
  </si>
  <si>
    <t>ITFIP</t>
  </si>
  <si>
    <t>Proceso de autoevaluación desarrollado</t>
  </si>
  <si>
    <t xml:space="preserve">Desarrollo del proceso de autoevaluacion con fines de acreditación del Programa administración de empresas por ciclos propedeuticos. </t>
  </si>
  <si>
    <t>La fase de autoevaluación no ha dado inicio al desarrollo, debido a que no se ha entregado la fecha de la visita de consejeros por parte del CNA, el proceso quedo actualmente y desde el  2 de marzo de 2018, se visualiza en platorma en tramite de visita de consejeros</t>
  </si>
  <si>
    <t>INTENALCO</t>
  </si>
  <si>
    <t>N° total de estudiantes nuevos matriculados en las los dos periodos académicos de la vigencia</t>
  </si>
  <si>
    <t xml:space="preserve">Ejecutar actividades y estrategias de mercadeo para matricular estudiantes nuevos  en programas técnicos profesionales </t>
  </si>
  <si>
    <t>En el primer semestre /2018-I), se matricularon en primer semestre 395 estudiantes en los diferentes programas técnicos profesionales .</t>
  </si>
  <si>
    <t xml:space="preserve">N° total de estudiantes matriculados (nuevos + antiguos) en las los dos periodos académicos de la vigencia, en programas técnicos profesionales </t>
  </si>
  <si>
    <t xml:space="preserve">Ejecutar actividades y estrategias de mercadeo y permanencia para matricular y mantener estudiantes (nuevos + antiguos) en programas técnicos profesionales </t>
  </si>
  <si>
    <t>En el primer semestre (2018-I), el total de estudiantes matriculados en los diferentes programas técnicos profesionales asciende a 951 estudiantes.</t>
  </si>
  <si>
    <t>N° de programas nuevos, radicados en la plataforma SACES por ciclos propedéuticos (5 técnicos y 5 hasta nivel tecnológico)</t>
  </si>
  <si>
    <t xml:space="preserve">Documentar las condiciones de calidad de los programas académicos a radicar
</t>
  </si>
  <si>
    <t>Se inicio trabajo para documentar las condiciones de calidad de los 10 programas por ciclos propedéuticos que se radicaran en SACES en la vigencia</t>
  </si>
  <si>
    <t>Radicar en la plataforma del SACES los 10 programas académicos por ciclos propedéuticos</t>
  </si>
  <si>
    <t>Recibir visita de pares académicos para verificar condiciones de los programas registrados</t>
  </si>
  <si>
    <t>Implementación del modelo de autoevaluación institucional
(N° de factores evaluados / N° total de factores del modelo de autoevaluación institucional) x 100</t>
  </si>
  <si>
    <t>Recopilar, analizar y evaluar objetivamente en los grupos de trabajo la base documental del modelo de autoevaluación</t>
  </si>
  <si>
    <t>El plan de trabajo para adelantar el proceso de autoevaluación institucional que cobija todos los programas técnicos profesionales de la institución, avanza de acuerdo a lo planeado.</t>
  </si>
  <si>
    <t>Aplicar encuetas al 100% de los estamentos de la comunidad educativa</t>
  </si>
  <si>
    <t>tabular y analizar la información recolectada</t>
  </si>
  <si>
    <t>Realizar informe y socializar a la comunidad</t>
  </si>
  <si>
    <t>N° total de estudiantes matriculados en las los dos periodos académicos de la vigencia, en programas de educación para el trabajo y el desarrollo humano</t>
  </si>
  <si>
    <t>Ejecutar actividades y estrategias de mercadeo para matricular y mantener estudiantes en  de educación para el trabajo y el desarrollo humano</t>
  </si>
  <si>
    <t>A la fecha de corte se han matriculado 200 estudiantes en los diferentes programas de educación para el trabajo y desarrollo Humano, que equivalen a 50 estudiantes mas de lo esperado para el primer semestre</t>
  </si>
  <si>
    <t>% de ejecución del plan de inversiones de dotación de la nueva sede construida</t>
  </si>
  <si>
    <t>Ejecutar del plan de inversión para la vigencia</t>
  </si>
  <si>
    <t xml:space="preserve">A la fecha de corte solo se ha ejecutado el 7% de los recursos de inversión. Esto se debe a la no asignación de PAC por parte del Ministerio de Hacienda para adelantar los procesos contractuales.  </t>
  </si>
  <si>
    <t>Porcentaje de proyectos formulados con la nueva metodología
N° de proyectos formulados con la nueva metodología / N° de proyectos en banco de proyectos de intenalco) x 100</t>
  </si>
  <si>
    <t>Formular nuevos proyectos de inversión con la nueva metodología para solicitar recursos para la vigencia  2019</t>
  </si>
  <si>
    <t>Se formularon 2 proyectos nuevos para solicitar recursos de para la vigencia 2019, los cuales cumplen con la nueva metodología de cadena de valor del DNP</t>
  </si>
  <si>
    <t>Porcentaje de ejecución del plan de acción de investigación para la vigencia
(N° de actividades ejecutadas / N° total actividades programadas) x 100</t>
  </si>
  <si>
    <t>Formular plan de acción para la vigencia</t>
  </si>
  <si>
    <t>Se formuló plan de acción para la vigencia 2018 y se publico oportunamente en la pagina web. Se realzo el primer seguimiento trimestral</t>
  </si>
  <si>
    <t>Ejecutar actividades programadas</t>
  </si>
  <si>
    <t>Porcentaje de ejecución del plan de acción de Internacionalizació para la vigencia
(N° de actividades ejecutadas / N° total actividades programadas) x 100</t>
  </si>
  <si>
    <t xml:space="preserve">A la fecha de corte el avance del plan de acción de la oficina de internacionalización asciende al 20% de las actividades programadas. </t>
  </si>
  <si>
    <t xml:space="preserve">Porcentaje
Proyectado </t>
  </si>
  <si>
    <t>Gestión con valores para Resultados</t>
  </si>
  <si>
    <t>Ventanilla hacia adentro</t>
  </si>
  <si>
    <t>Porcentaje de cumplimiento del plan de fortalecimiento institucional para el Sistema de Gestión de la entidad</t>
  </si>
  <si>
    <t xml:space="preserve">Formular el plan de fortalecimiento institucional para el Sistema de Gestión de la entidad.
</t>
  </si>
  <si>
    <t># de actividades ejecutadas oportunamente en el plan de fortalecimiento institucional
_________________________________ x 100
Total actividades en el Plan de fortalecimiento institucional</t>
  </si>
  <si>
    <t xml:space="preserve">Las  actividades desarrolladas fueron las siguientes:
* Se diligencian las 15 matrices de autodiagnóstico con cada una de las dependencias.
* Se realizan capacitaciones sobre el modelo al comité de desempeño institucional.
* Se realizan capacitaciones a servidores públicos sobre MIPG
* Se publica por medio de pantallas información relacionada con el modelo.
* Se  realiza la actualización al sistema de gestión.
* Se pasa a  junta  directiva para  la aprobación del código de integridad.
* Se realiza la divulgación del código de integridad y se publica en la pagina web de la Entidad. </t>
  </si>
  <si>
    <t xml:space="preserve">Durante el segundo trimestre se da cumplimiento a las  actividades programadas como:
* Se realiza el estudio previo para la contratación del ente certificador 
* Actulización y publicación del manual del SGC de acuerdo a la norma ISO 9001:2015
* Se trabaja con las áreas las  oportinidades de mejorar, identificación de producto no  conforme , cambios en e lSGC, desempeño de los procesos y cumplimiento de objetivos 
* Se realiza la  revisión por la dirección del SGC
* Se reciben el listado maestro de documento externos de los procesos liderados por cobranza, cartera, tecnología
* Se culmina la actualización de caracterizaciones y se publican las 39 en In Process
</t>
  </si>
  <si>
    <t>Porcentaje Ejecución Presupuestal</t>
  </si>
  <si>
    <t>Realizar la ejecución presupuestal de la entidad realizando los ajustes a los que haya lugar.</t>
  </si>
  <si>
    <t>Presupuesto de la entidad ejecutado oportunamente
____________________________________ x 100
Presupuesto programado</t>
  </si>
  <si>
    <t>Se lleva a cabo la ejecución  presupuestal de  acuerdo a o establecido, se realizan ajustes relacionados al  saldo inicial y algunos rubros de gestión de inversiones.</t>
  </si>
  <si>
    <t>Al cierre del segundo semestre, se presenta una ejecución acorde a lo programado.</t>
  </si>
  <si>
    <t>Porcentaje de cumplimiento del plan de implementación y estrategia gobierno digital y los cuatro ejes que lo comprenden</t>
  </si>
  <si>
    <t># de actividades ejecutadas oportunamente en el Plan para la implementación de la Política de Gobierno Digital
_________________________________ x 100
Total actividades en el Plan para la implementación de la Política de Gobierno Digital</t>
  </si>
  <si>
    <t>El avance de los 4 que comprenden Gobierno Digital, el avance es el siguiente:
1) TIC para servicios : 66%
2) TIC Gobierno abierto : 84%
3) TIC Gestión : 63%
4) TIC Seguridad y privacidad de la información : 79%</t>
  </si>
  <si>
    <t>El avance de los 4 componentes que comprenden Gobierno Digital, el avance es el siguiente:
1) TIC para servicios : 72%
2) TIC Gobierno abierto : 73%
3) TIC Gestión : 61%
4) TIC Seguridad y privacidad de la información : 70%
Vale la pena aclarar que se presentó un cambio del líder GEL, quien volvió a aplicar las matrices de gobierno digital e indico que se habían presentado sobrecumplimientos que debían ajustarse y por esto el % de avance disminuyo.</t>
  </si>
  <si>
    <t>DIRECCIÓN DE TECNOLOGÍA / VOT</t>
  </si>
  <si>
    <t>Porcentaje de cumplimiento del plan de implementación de la estrategia seguridad digital</t>
  </si>
  <si>
    <t>Formular y ejecutar Plan de trabajo para dar cumplimiento a los requisitos de seguridad digital para la entidad en función de los lineamiento de Min Tic para el efecto.</t>
  </si>
  <si>
    <t># de actividades formuladas y ejecutadas oportunamente en el Plan de trabajo de seguridad digital
_________________________________ x 100
Total actividades en el Plan de trabajo de seguridad digital</t>
  </si>
  <si>
    <t xml:space="preserve">1. Gestionar etapa de Mejora Continua al establecer los planes de mejoramiento de Auditoria realizada en diciembre de 2017.
2. Proceso de contratación de firma consultora de seguridad de la información.
3. Establecimiento de las actividades a desarrollar en el año 2018.
4. Fortalecimiento en capacitación personal de Atención al Cliente.
</t>
  </si>
  <si>
    <t xml:space="preserve">1. Contratación de la firma consultora de seguridad de la información.
2. Revisión de cumplimiento de normas de seguridad.
3. Propuesta de actualización de la política de seguridad digital.
4. Revisión de vulnerabilidades de infraestructura tecnológicay proyectos.
5. Revisión de seguridad de Proveedor de Atención al Cliente. 
6. Definición de Matrices de Riesgos de Proyectos de Becas Ser y Core Bancario. 
7. Plan de capacitación de seguridad para funcionarios, contratistas y temporales. 
</t>
  </si>
  <si>
    <t>OFICINA DE RIESGOS</t>
  </si>
  <si>
    <t xml:space="preserve">Porcentaje de cumplimiento del plan de trabajo de requisitos, procedimientos de defensa judicial, control normativo, conceptualización jurídica, cobro coactivo y demás actividades de defensa jurídica del Estado. </t>
  </si>
  <si>
    <t>Realizar el plan de trabajo orientado a dar cumplimiento a los requisitos  y procedimientos de defensa judicial, control normativo , conceptualización jurídica, cobro coactivo y demás actividades de defensa jurídica del Estado.</t>
  </si>
  <si>
    <t># de actividades formuladas y ejecutadas oportunamente en el Plan de trabajo para la defensa jurídica del Estado
_________________________________ x 100
Total actividades en el Plan de trabajo para la defensa jurídica del Estado</t>
  </si>
  <si>
    <t>Política Prevención Daño Antijurídico: aprobación de la política  por parte de la ANDJE evidencia correo electrónico. Sesiones Comité Conciliación y Defensa Judicial:  Se realiza con tres cesiones de comité de Defensa Judicial , evidencias: actas. Presentación gestión del comité al Presidente de la entidad, por norma se establece cada semestre, luego el avance se reportará para el segundo trimestre.  Defensa Judicial: Se  contrataron  tres abogados externos especializados en diferentes ramas del derecho / evidencia  los contratos Cobro coactivo: En el trimestre se cumplieron todas las actividades propuestas en el plan de trabajo Elaborar citaciones de procesos nuevos/Suscripción de Acuerdos de pago/ Investigación de bienes/ los movimientos procesales fueron debidamente actualizados en la herramienta erogue / así mismo se efectuaron las calificaciones de las provisiones evidencia: consulta de los procesos a través de la herramienta / En el trimestre se cumplió con el envío del informe a la VF</t>
  </si>
  <si>
    <t>Política Prevención Daño Antijurídico: elaboración plan de trabajo/evidencia acta de mesa de trabajo.  Defensa Judicial: se continua atendiendo la defensa judicial de la entidad con los  abogados externos especializados en diferentes ramas del derecho / evidencia  las carpetas de los contratos e informes presentados mensualmente /  Cobro coactivo:cumplimiento de acuerdos de pago / terminacion de procesos por pago total de la obligacion / requerimiento para el pago de acuerdos cuya fecha se cumplió en el mes de junio de 2018 evidencias estan en las carpetas respectivas / los movimientos procesales fueron debidamente actualizados en la herramienta ekogui / En el trimestre se cumplió con el envío del informe a la VF</t>
  </si>
  <si>
    <t>OFICINA ASESORA JURÍDICA</t>
  </si>
  <si>
    <t>Porcentaje de Contratación realizada en el SECOP II</t>
  </si>
  <si>
    <t>Realizar la contratación a través  del SECOP II</t>
  </si>
  <si>
    <t>Procesos realizados en SECOP II
____________________________________ x 100
Total de procesos de la entidad</t>
  </si>
  <si>
    <t>Se han realizado en SECOP II los siguientes procesos:
Plan de Bienestar
Consultoría de Seguridad de la información
Oficinas Móviles</t>
  </si>
  <si>
    <t xml:space="preserve">Del 1 de abril a 12 de julio de 2018 el Instituto ha adelantado las contrataciones que se relacionan a continuación, todas publicadas en la plataforma del Secop II: Menor Cuantía 5
Subasta Inversa 3
Contratación Directa 1
Mínima Cuantía 2
</t>
  </si>
  <si>
    <t>GRUPO CONTRATOS / SECRETARIA GENERAL</t>
  </si>
  <si>
    <t>Ventanilla hacia afuera</t>
  </si>
  <si>
    <t xml:space="preserve">Porcentaje de cumplimiento del plan de trabajo de actividades de gestión ambiental. </t>
  </si>
  <si>
    <t xml:space="preserve">Formular y ejecutar el plan de trabajo con los componentes definidos en el numeral 3.2.3.3. del Manual Operativo Sistema de Gestión Mipg para el desarrollo de actividades de gestión ambiental de la entidad. </t>
  </si>
  <si>
    <t># de actividades formuladas y ejecutadas oportunamente en el Plan de trabajo de gestión ambiental
_________________________________ x 100
Total actividades en el Plan de trabajo de   de gestión ambiental</t>
  </si>
  <si>
    <t>La entidad cuenta con un plan ambiental en el cual se encuentran establecidas las políticas y objetivos ambientales dando así cumplimiento a lo establecido en  el numeral 3.2.3.3. del Manual Operativo Sistema de Gestión Mipg.  La entidad continua realizando la medición de los indicadores que fueron sugeridos por ekoplanet en el estudio realizado en 2017 correspondiente al consumo de agua, energía, reciclaje y elementos ordinarios con el fin de establecer alertas tempranas en caso de presentar variaciones que afecten la gestión ambiental. Adicionalmente, se recibió visita de la Secretaría Distrital de Ambiente el 27 de Febrero del 2018, en la cual se hizo seguimiento a la visita realizada en el año 2016, para revisar el estado del cumplimiento de las normas ambientales al interior de la entidad, encontrando un resultado favorable para la entidad. En el mes de febrero de 2018, el ICETEX recibió por parte de la empresa Innovación Ambiental certificado de la realización del aprovechamiento de residuos peligrosos, así mismo en el mes de marzo de 2018 la corporación punto azul otorgó reconocimiento al Icetex por el aporte al desarrollo sostenible y salud pública. (Reciclaron)</t>
  </si>
  <si>
    <t>En el mes de junio se realiza por medio de las herramientas audio visuales de la entidad, tips que se deben tener en cuenta para el reciclaje y la disposición de los materiales. Adicionalmente en el mes de mayo la entidad participo en la Recicletón, generando la disposición final a elementos como pilas, luminarias, CD entro otras. Al realizar todo el proceso la empresa Innovación Ambiental  quien recauda estos materiales emite una certificación de aprovechamiento químico de residuos y demercurizacion de residuos peligrosos. </t>
  </si>
  <si>
    <t>GRUPO RECURSOS FÍSICOS / SECRETARIA GENERAL</t>
  </si>
  <si>
    <t xml:space="preserve">Porcentaje de Implementación de la herramienta de evaluación de percepción de los ciudadanos </t>
  </si>
  <si>
    <t>Medir el nivel de satisfacción de los ciudadanos con relación a los trámites y servicios que ofrece a Entidad Adscrita y/o Vinculada.</t>
  </si>
  <si>
    <t>Encuesta de satisfacción de servicios</t>
  </si>
  <si>
    <t xml:space="preserve">  15%	"- Se culminó la socialización de los resultados del estudio de posicionamiento e imagen de 2017.
- Se continuó con la realización de los talleres de mejoramiento con las áreas con base en los resultados de los estudios de 2017 con el fin de que las dependencias desarrollaran sus planes de trabajo con base en las oportunidades de mejoramiento identificadas.
- El estudio de posicionamiento e imagen, donde se realiza la medición de satisfacción general con el ICETEX, se realiza cada dos años con una firma externa por lo cual para la vigencia de 2018 no se realizará y se trabará en el mejoramiento con base en los resultados de la medición de 2017. 
- Se determinó que en 2018 se realizará la medición de la satisfacción con la racionalización de los siguientes trámites: apertura nuevas oficinas, legalización de becas y código de barras fondo de garantías.
"</t>
  </si>
  <si>
    <t>La medición del segundo trimestre se realizo basados en la metodologia Top Two boxes, en la que se determina la satisfacción del ciudadano en relación a los trámites y servicios que ofrece a Entidad.
Para el mes de abril el 76% de los usuarios que realizaron tramites en la entidad después de la atención se encontraban muy satisfechos o satisfechos.
Para el mes de mayo el 73% de los usuarios que realizaron tramites en la entidad después de la atención se encontraban muy satisfechos o satisfechos.
Para el mes de junio el 73% de los usuarios que realizaron tramites en la entidad después de la atención se encontraban muy satisfechos o satisfechos.</t>
  </si>
  <si>
    <t>OFICINA COMERCIAL Y DE MERCADEO / OFICINA ASESORA DE PLANEACIÓN</t>
  </si>
  <si>
    <t>Porcentaje de cumplimiento del Plan de Racionalización de Trámites</t>
  </si>
  <si>
    <t>Formular y monitorear el plan de racionalización de trámites</t>
  </si>
  <si>
    <t># de actividades formuladas y ejecutadas oportunamente en el plan de racionalización de trámites
_________________________________ x 100
Total actividades en el plan de racionalización de trámites</t>
  </si>
  <si>
    <t xml:space="preserve">Se realiza la formulación del plan racionalización y se  actualiza el procedimiento de renovación y  subsidios a través de fondos en la administración. 
A partir del 30 de enero del 2018 en la Universidad de Cartagena se comenzó a operar con un punto de atención, completando 35 puntos de atención al usuario a nivel nacional.
</t>
  </si>
  <si>
    <t>En cuanto al Plan de racionalización de tramites se realizó el monitoreo y seguimiento en la plataforma del SUIT, del primer cuatrimestre. Ya se cuenta con el nuevo punto de atención en Cartagena, en cuanto a la racionalización de "Generar un recibo con código de Barras que garantice la validación del pago para créditos con fondo de Garantiás" este se encuentra finalizado por parte de la Dirección de Tecnología,el 05 de Junio se envío al área misional para su aprobación. Frente a la racionalización de saldos a devolver a través de atención virtual se esta gestionando con el DAFP un cambio por el nuevo estado de cuenta, dado que la propuesta inicial no puede implementarse por costos asociados con el outsourcing de atención al usuario.</t>
  </si>
  <si>
    <t>Porcentaje de cumplimiento del Plan de Participación Ciudadana</t>
  </si>
  <si>
    <t>Diseñar  e implementar estrategia de participación ciudadana</t>
  </si>
  <si>
    <t># de actividades formuladas y ejecutadas de la Estrategia de participación ciudadana
_________________________________ x 100
Total actividades de la Estrategia de participación ciudadana</t>
  </si>
  <si>
    <t>Se realizó la publicación en la pagina web para participación ciudadana los indicadores estratégicos 2018, los planes de acción 2018, el informe del proceso de rendición de cuentas 2017, el anteproyecto de presupuesto 2018, el plan de participación ciudadana y el plan anticorrupción para participación ciudadana. Adicionalmente se han venido realizado eventos bajo el modelo de rendición de cuentas las cuales han sido para victimas del conflicto armado y rectores de las IES.</t>
  </si>
  <si>
    <t>Porcentaje de cumplimiento de actividades de Rendición de Cuentas</t>
  </si>
  <si>
    <t>Diseñar e implementar el 100 Porcentaje la estrategia de rendición de cuentas</t>
  </si>
  <si>
    <t xml:space="preserve">* Se  realiza la construcción  de la  estrategia  del  Plan  Anticorrupción y Atención al Ciudadano.
* Se realiza la planeación de la logística para el evento de rendición de cuentas publica el 20 de abril.
* Se realizan los siguientes eventos en  donde se hace rendición de cuentas sectorizada; 
 Encuentro con rectores en Bucaramanga el día 12/04/2018 en Bucaramanga . 
Evento Fondo para Víctimas, el día  22/02/2018 en Medellín
Encuentro con rectores en Barranquilla el día 20/02/2018 
Encuentro con rectores en Pereira el día 15/02/2018.
Reunión con Secretarías de Educación en Arauca el día 02/02/2018
Evento Fondo para Médicos, en Bogotá el día 9/04/2018. 
* Se someten a  participación ciudadana los planes de acción, plan anticorrupción y de atención al ciudadano, planes de acción e indicadores de ICETEX, proyectos normativos.
</t>
  </si>
  <si>
    <t>Porcentaje de cumplimiento del plan de trabajo de fortalecimiento de constitución de alianzas orientadas a fortalecimiento de los fines  actividades de alianzas </t>
  </si>
  <si>
    <t>Elaborar y hacer seguimiento al plan de trabajo de la entidad para fortalecer la constitución de alianzas orientadas al fortalecimiento de los fines Misionales de la entidad.</t>
  </si>
  <si>
    <t># de actividades formuladas y ejecutadas del  plan de trabajo para fortalecer la constitución de alianzas orientadas al fortalecimiento de los fines Misionales de la entidad
_________________________________ x 100
Total actividades del  plan de trabajo para fortalecer la constitución de alianzas orientadas al fortalecimiento de los fines Misionales de la entidad</t>
  </si>
  <si>
    <t>Se crean 11 alanzas con instituciones extranjeras con el objetivo de garantizarle a estudiantes colombianos el acceso a educación de alto nivel, estas  fueron las instituciones con las cuales se genero convenio en este trimestre: 
* Texas state university, Partners of the americas, Consorcio campus iberus, Cerem business school, Ccyk, Oui, Aberdeen, Afs, Men/fulbright-icetex, Latrobe, Chevenning.
En relacion a los Fondos de Administración fueron constituidos 4 Fondos: 
* Ser pilo paga 4, Acceso a la educacion para el sostenimiento de jovenes rurales, Josue giraldo cardona – icetex, Formación de líderes afrodescendientes a nivel de posgrado en los estados unidos de américa. </t>
  </si>
  <si>
    <t>En relación con las alianzas institucionales, durante el segundo trimestre de 2018 no se realizaron alianzas interinstitucionales, teniendo en cuenta la vigencia de la ley de garantías que terminó en junio. Los convenios negociados se firmarán hasta julio. Por lo anterior se mantiene el porcentaje de avance.
Se reanudará la gestión a partir del mes de julio.</t>
  </si>
  <si>
    <t>VICEPRESIDENCIA DE FONDOS EN ADMINISTRACIÓN / VICEPRESIDENCIA DE CRÉDITO / OFICINA DE RELACIONES INTERNACIONALES</t>
  </si>
  <si>
    <t xml:space="preserve">Evaluación de Resultados </t>
  </si>
  <si>
    <t>Seguimiento y evaluación del desempeño institucional</t>
  </si>
  <si>
    <t>Porcentaje de cumplimiento en la implementación de estrategia y herramientas para realizar el seguimiento y evaluación del desempeño institucional</t>
  </si>
  <si>
    <t>pocentaje</t>
  </si>
  <si>
    <t>Elaborar la estrategia y herramientas de seguimiento a planes programas y proyectos de la entidad a nivel estrategico táctico y operativo</t>
  </si>
  <si>
    <t># de actividades ejecutadas oportunamente de la estrategia de seguimiento y evaluación institucional
_________________________________ x 100
Total actividades de la estrategia de seguimiento y evaluación institucional</t>
  </si>
  <si>
    <t xml:space="preserve">Por medio de la metodología de  Balanced Scorecard se  realiza el seguimiento a la estrategia de  la  entidad  y por  medio de las RAE's  se evalúa con cada una de las dependencias el avance a los indicadores y planes establecidos. </t>
  </si>
  <si>
    <t xml:space="preserve">A través de las reuniones de Análisis Estratégico - RAE's se realiza el reporte de avance a los indicadores y planes de acción de la Entidad. Adicionalmente se está implementando el aplicativo que permitirá automatizar esta gestión.  </t>
  </si>
  <si>
    <t>Autodiagnostico FURAG II</t>
  </si>
  <si>
    <t xml:space="preserve">Realizar el autodiagnóstico del MIPG V2 para la entidad y elaborar el plan de trabajo para fortalecer las poíticas de gestión y desempeño institucional y el cumplimiento de requisitos </t>
  </si>
  <si>
    <t xml:space="preserve"># de actividades ejecutada del plan de trabajo del Autodiagnóstico del MIPG V2
_________________________________ x 100
Total actividades del plan de trabajo del Autodiagnóstico del MIPG V2 </t>
  </si>
  <si>
    <t xml:space="preserve">Se realizo el  diligenciamiento de los 15 formularios dispuestos por MIPG de las cuales  se  han  contestado por las  dependencia,  quedando a 31 de marzo en  revisión 63 de las 896 preguntas . </t>
  </si>
  <si>
    <t>Se realizó el diligenciamiento de los 15 formularios dispuestos por MIPG. Se respondieron y revisaron el 100% de las 896 preguntas.</t>
  </si>
  <si>
    <t>Porcentaje de presentación de informes en comités o comité de gestión y desempeño institucional</t>
  </si>
  <si>
    <t>Realizar el seguimiento y la evaluación al cumplimiento de las metas o el uso de recursos de acuerdo a la planeación institucional, asi como garantizar la toma de decisiones</t>
  </si>
  <si>
    <t># de informes elaborados</t>
  </si>
  <si>
    <t>Se realiza el seguimiento a los indicadores por medio del instrumento de RAEs, establecidos para cada una de las dependencias, así mismo se realizan las reuniones con las áreas para la definición de indicadores y  planes de acción 2018.</t>
  </si>
  <si>
    <t>Para el II trimestre de 2018 se realizarón 23 reuniones de Análisis Estratégico –RAE en la cual se revisó la ejecución y cumplimiento de los indicadores y metas asociados al  Balanced Scorecard (BSC), correspondiente al I Trimestre de 2018 , abordando todas las dependencias de la entidad y cerrando el trimestre en un 100%. Las actas se encuentran en la unidad de almacenamiento One Drive. 
Adicionalmente se informa que se realizaron 4 comites de gestión y desempeño institucional.</t>
  </si>
  <si>
    <t>Porcentaje de cumplimiento en los informes de evaluación de riesgos por control interno</t>
  </si>
  <si>
    <t>Realizar evaluación de la gestión de riesgos en la entidad como insumo para la toma de decisiones</t>
  </si>
  <si>
    <t># de controles ejecutados
_______________________ x 100
Total de controles</t>
  </si>
  <si>
    <t xml:space="preserve">Se efectuó seguimiento al Mapa de Riesgos de Corrupción, de conformidad con la normatividad vigente. Igualmente elaboró el Plan Anual de Actividades de la dependencia para la vigencia 2018, en el cual se incorporaron las auditorías al Sistema de Administración de Riesgos Institucional (SARO, SARC, SARL, SARM, SARLAFT, Riesgos de Corrupción). </t>
  </si>
  <si>
    <t>En el segundo trimestre se efectuó seguimiento al Mapa de Riesgos de Corrupción de conformidad con la normatividad vigente; Seguimiento a los Controles determinados en el Mapa de Riesgos de la Dirección de Tecnología; Se encuentra en ejecución la auditoría al Sistema de Administración de Riesgo de Mercado SARM.</t>
  </si>
  <si>
    <t>OFICINA DE CONTROL INTERNO</t>
  </si>
  <si>
    <t>porcentaje de cumplimiento en reportes externo a nivel nación y sector</t>
  </si>
  <si>
    <t>Asegurar que se reporte en aplicativo Nacional y sectorial la información requerida (SINERGIA, SPI, entre otros)</t>
  </si>
  <si>
    <t># de reportes externos entregados oportunamente (SINERGIA, SPI entre otros)
_________________________________ x 100
Total de reportes externos definidos</t>
  </si>
  <si>
    <t>Se realizan los reportes mensuales en el Sistema de seguimiento para  Proyectos de Inversión</t>
  </si>
  <si>
    <t xml:space="preserve">Porcentaje de implementación del Modelo Integrado de Planeación II por entidad </t>
  </si>
  <si>
    <t xml:space="preserve">Evaluar el grado de cumplimiento del Modelo Integrado de Planeación y Gestión - MIPG por cada una de las entidades </t>
  </si>
  <si>
    <t># de actividades ejecutada del MIPG
_________________________________ x 100
Total actividades del MIPG</t>
  </si>
  <si>
    <t xml:space="preserve">El índice de desempeño institucional obtenido por la Entidad en  la medición de FURAG fue 82,2. </t>
  </si>
  <si>
    <t>Se presenta un avance del 58% del Plan de trabajo establecido en ICETEX para el cierre de brechas de MIPG II</t>
  </si>
  <si>
    <t xml:space="preserve">Información y Comunicación </t>
  </si>
  <si>
    <t>Gestión de la información y comunicación</t>
  </si>
  <si>
    <t xml:space="preserve">Estrategia de comunicaciones elaborada </t>
  </si>
  <si>
    <t>Realizar, ejecutar y hacer seguimiento a la estrategia de comunicación externa e interna para  visibilizar la gestión institucional  (ciudadanos, proveedores, contratistas, organismos de control, fuentes de financiación, colaboradores y otros organismos).</t>
  </si>
  <si>
    <t>Estrategia de comunicación externa e interna para visibilizar la gestión institucional elaborada</t>
  </si>
  <si>
    <t>Se elaboró y presentó la estrategia 2018 de la Oficina Asesora de Comunicaciones a la Presidencia de la entidad.</t>
  </si>
  <si>
    <t>OFICINA ASESORA DE COMUNICACIONES</t>
  </si>
  <si>
    <t>Porcentaje de ejecución de la estrategia</t>
  </si>
  <si>
    <t># de actividades ejecutadas oportunamente de la estrategia  para visibilizar la gestión institucional
_________________________________ x 100
Total actividades  para visibilizar la gestión institucional</t>
  </si>
  <si>
    <t xml:space="preserve">Comunicación Externa:
- Desarrollo de mensajes estratégicos para Presidencia estos son comunicados en ruedas de prensa, visita a medios de comunicación, entrevistas con medios, eventos del Icetex entre otros.
- Visita a medios nacionales y regionales. Canal El Tiempo – Canal Capital – Periódico El Colombiano- Periódico El País – Periódico El Heraldo – Rcn Radio – Caracol Radio Medellín – Emisora del Ejército – Teleantioquia.
- Realización de rueda de prensa Embajada de China Becas del Gobierno Chino
- Redacción y edición de columna para Presidencia publicada en el sitio web de El Tiempo – Caracol Radio
- Redacción y edición de artículos de Presidencia para revistas del sector educativo
- Respuesta a solicitudes de medios de comunicación nacionales y regionales El Tiempo – Revista Dinero – Periódico El Colombiano – Periódico El Meridiano de Córdoba – Revista Semana – Portafolio – Cablenoticias – CM&amp; - Canal Rcn – Canal Caracol
- Coordinación lanzamiento CATS producción – realización – edición video animado coordinación de evento de lanzamiento en Cali
- Presentación de eventos Rendición de Cuentas 
- Coordinación Rendición de Cuentas Víctimas 
Comunicación interna:
- Propuesta e implementación campaña Icetex Es Mundial
- Estrategia presentación Equipo Directivo al interior de la entidad
- Diseño e implementación de cápsulas Icetex en un Minuto publicadas en pantallas internas
- Generación de contenidos para pantallas internas videos – testimonios- perfiles – Icetex en Un Minuto
- Complemento El Bloguero medio interno de comunicación – nuevas secciones – diseño nueva presentación en desarrollo
- Desarrollo de campañas al interior de la entidad Core Bancario – Office 365
Redes Sociales:
- Fortalecimiento cuentas oficiales Icetex y Presidente
- Campañas de lanzamientos de productos CATS
- Realización de videos – testimonios – cápsulas – perfiles
- Parrillas de temas para desarrollar
</t>
  </si>
  <si>
    <t xml:space="preserve">Comunicación Externa:
- Desarrollo de mensajes estratégicos para Presidencia estos son comunicados en ruedas de prensa, visita a medios de comunicación, entrevistas con medios, eventos del Icetex entre otros.
- Entrevistas con a medios nacionales y regionales. Caracol radio, Revista Semana, RCN Radio, Cable Noticias, Super Noticias Cali, Radio Arauca, Noticiero de la Cámara, Canal RCN, Blu Radio, City Tv, El País, Radio Nacional de Colombia, Dinero, Canal Uno, UniJaveriana, Red Sonora, Caracol Radio, Caracol Radio Medellín, ADN Medellín, Caracol Cartagena, Emisora Atlántico, Caracol Radio Barranquilla, Diario La Libertad Barranquilla, Prisma Radio Barranquilla, CMI, Canal Capital, La FM, El Tiempo, Cana Uno, Colprensa y Guía Académica.
- Realización de tres ruedas de prensa: Convocatoria de Jóvenes Talento, Jornada de Normalización de Cartera y convocatoria del crédito Tú Eliges.
- Participación en el Día del Crédito Educativo. (Cubrimiento redes sociales, elaboración de piezas, boletines y videos en homenaje a Gabriel Betancourt).
- Elaboración de cápsulas en video de 'ICETEX En Un Minuto' para destacar la gestión del ICETEX. 
- Recorrido de más de 100 municipios con las Oficinas Móviles del ICETEX.
Comunicación interna:
- Implementación campaña Icetex Es Mundial
- Estrategia 'Charlando con Alejandro' (espacios para que los colaboradores interactúen con el presidente de la entidad).
- Publicación de cápsulas 'Icetex en un Minuto' en pantallas internas.
- Lanzamiento del Bloguero (medio de comunicación interna) en Yammer.
- Acompañamiento y divulgación al Lanzamiento del CORE FX (herramienta de integración de aplicativos en la entidad).
Redes Sociales:
- Fortalecimiento cuentas oficiales Icetex y Presidente.
- Robusto cubrimiento durante el Día del Crédito Educativo.
- Realización de videos – testimonios – cápsulas – perfiles
- Campañas de crédito educativo Tú Eliges y fondos para comunidades Negros y comunidades Indígenas
</t>
  </si>
  <si>
    <t>Numero de informes de PQRSD publicados</t>
  </si>
  <si>
    <t>Registrar, clasificar y realizar seguimiento la atención de PQRSD realizadas por los grupos de valor y las partes interesadas</t>
  </si>
  <si>
    <t>Informes de PQRSD publicados</t>
  </si>
  <si>
    <t>Se publica en la pagina Web de la entidad, los informes de transparencia de los meses de enero y febrero de 2018.
La dirección en la que se encuentran publicados los informes es la siguiente: https://portal.icetex.gov.co/Portal/Home/transparecia</t>
  </si>
  <si>
    <t>Se publica en la pagina Web de la entidad, los informes de transparencia de los meses de marzo, abril, mayo y junio
La dirección en la que se encuentran publicados los informes es la siguiente: https://portal.icetex.gov.co/Portal/Home/transparecia</t>
  </si>
  <si>
    <t>GRUPO ATENCIÓN AL CLIENTE / OFICINA COMERCIAL Y DE MERCADEO</t>
  </si>
  <si>
    <t>Procentaje de información publicada de acuerdo con el cronograma establecido</t>
  </si>
  <si>
    <t>Realizar programación de la actualización de la información institucional derivada del cumplimiento de la Ley 1712 de 2014. Decreto 103 de 2015 y Resolución 3564 de 2015.</t>
  </si>
  <si>
    <t># de actividades publicada oportunamente de la información institucional derivada del cumplimiento de la Ley 1712 de 2014. Decreto 103 de 2015 y Resolución 3564 de 2015
_________________________________ x 100
Total actividades  a publicar de la información institucional, derivada del cumplimiento de la Ley 1712 de 2014. Decreto 103 de 2015 y Resolución 3564 de 2015</t>
  </si>
  <si>
    <t xml:space="preserve">Se  realiza  un  inventario  con  respecto a  los  requisitos  establecidos  en la  para la  Ley 1712 de 2014. Decreto 103 de 2015 y Resolución 3564 de 2015. En donde  se  determina  cuales  son las fortalezas y debilidades de la  Entidad. </t>
  </si>
  <si>
    <t xml:space="preserve">Todas las solicitudes completas y diligenciadas para la actualización y divulgación del nuevo y antiguo portal de ICETEX / 2018-1 , fueron publicadas. Hasta hoy tenemos un total de 185 actualizaciones y publicaciones, en donde se determina los términos de Referencia Pasaporte a la Ciencia 2018, Comunidades indigenas, informe de transparencia entre otras. </t>
  </si>
  <si>
    <t>No. de iniciativas de innovación abierta implementadas</t>
  </si>
  <si>
    <t>Desarrollar una iniciativa de de innovación abierta en la entidad.</t>
  </si>
  <si>
    <t>iniciativa de innovación abierta implementada</t>
  </si>
  <si>
    <t>N/A</t>
  </si>
  <si>
    <t>Es anual y se reporta en el IV trimestre</t>
  </si>
  <si>
    <t>DIRECCIÓN DE TECNOLOGÍA</t>
  </si>
  <si>
    <t>Plan de trabajo elaborado y publicado</t>
  </si>
  <si>
    <t xml:space="preserve">Formular, ejecutar y hacer seguimiento al  plan de accesibilidad para la vigencia </t>
  </si>
  <si>
    <t>Se desarrolló y se publicó el plan de accesibilidad en conjunto entre las áreas de la Dirección de Tecnología y la Oficina Comercial y de mercadeo.</t>
  </si>
  <si>
    <t>OFICINA COMERCIAL Y DE MERCADEO Y DIRECCIÓN DE TECNOLOGÍA</t>
  </si>
  <si>
    <t xml:space="preserve">Procentaje de ejecución del plan </t>
  </si>
  <si>
    <t># de actividades ejecutadas oportunamente del plan de accesibilidad
_________________________________ x 100
Total actividades   del plan de accesibilidad</t>
  </si>
  <si>
    <t>Se está desarrollando el plan de accesibilidad en cuanto a los 59 criterios definidos, actualmente la entidad cuenta con el 100% de los siguientes criterios: Idioma de la página, Interrupciones, poner en pausa, detener, ocultar, procesamiento, tres destellos, ubicación, umbral de tres destellos o menos y uso del color.</t>
  </si>
  <si>
    <t>Se está desarrollando el plan de accesibilidad en cuanto a los siguientes  criterios definidos con el siguiente avance:
Sugerencias ante errores	0%
Teclado	0%
Teclado (Sin excepciones)0%
Tiempo ajustable8%
Titulado de páginas50%
Tres destellos 100%
Ubicación100%
Umbral de tres destellos o menos	100%
Uso del color	98%
Vías múltiples	96%</t>
  </si>
  <si>
    <t>Procentaje de HV cargadas en el SIGEP</t>
  </si>
  <si>
    <t>Realizar oportunamente el registro y reporte de novedades y Hojas de vida vinculadas en el SIGEP</t>
  </si>
  <si>
    <t># de actividades ejecutadas oportunamente registradas y reporte de novedades y Hojas de vida vinculadas en el SIGEP
_________________________________ x 100
Total actividades a registro y reporte de novedades y Hojas de vida vinculadas en el SIGEP</t>
  </si>
  <si>
    <t>Los funcionarios y contratistas de la entidad deben diligenciar la hoja de vida en la herramienta SIGEP de esta forma en la medida que se registren las hojas y las novedades, Función Pública reporta un  indicador ponderado para la entidad, es decir teniendo en cuenta que desde talento Humano se gestiona las novedades referentes a la planta de personal  y el Grupo de contratos gestiona las novedades de contratistas. 
Así las cosas,  para el cierre del Primer trimestre el  INDICE PONDERADO (planta y contratistas) corresponde a 90%</t>
  </si>
  <si>
    <t>Se lleva un 94% de viculación de los contratistas en el aplicativo Sigep, existen 6 contratistas que no han realizado la actualización de la hoja de vida y por lo tanto no es posible validar ni vincular. Existen 6 cesiones que no han sido posible de vincular, porque el aplicativo genera error cuando se realiza el procedimiento. Ya se ha enviado correo a los contratistas, pero no existe respuesta por parte de ellos. Ademas tambien se realizó consulta del error que esta presentando con las cesiones y se esta a la espera de la respuesta.
Es necesario aclarar que en el Sigep, cuando se habla de actualización, se refiere a un procedimiento que debe realizar cada contratista, para que pueda ser validada y pueda ser vincula con la entidad.</t>
  </si>
  <si>
    <t>GRUPO TALENTO HUMANO / SECRETARIA GENERAL</t>
  </si>
  <si>
    <t>Gestión Documental</t>
  </si>
  <si>
    <t>Formular y ejecutar el Plan de trabajo para el fortalecimiento y cumplimiento de requisitos normativos del  Sistema de gestión documental, acorde con las directrices del Archivo General de la Nación.</t>
  </si>
  <si>
    <r>
      <rPr>
        <sz val="10"/>
        <rFont val="Arial"/>
        <family val="2"/>
      </rPr>
      <t>Se generó el Plan de trabajo y se publicó en la página web de ICETEX:</t>
    </r>
    <r>
      <rPr>
        <u/>
        <sz val="10"/>
        <color theme="10"/>
        <rFont val="Arial"/>
        <family val="2"/>
      </rPr>
      <t xml:space="preserve"> https://portal.icetex.gov.co/Portal/Home/el-icetex/plan-estrategico/planes-de-accion</t>
    </r>
  </si>
  <si>
    <t>GRUPO DE ARCHIVO / SECRETARIA GENERAL</t>
  </si>
  <si>
    <t xml:space="preserve">Porcentaje de ejecución del plan </t>
  </si>
  <si>
    <t># de actividades ejecutadas oportunamente del plan de Gestión Documental
_________________________________ x 100
Total actividades definidas en el plan de Gestión Documental</t>
  </si>
  <si>
    <t xml:space="preserve">Este calculo se realiza teniendo en cuenta los avances del Plan de Mejoramiento que se tiene con el Archivo General de la nación (Plan de Conservación y Plan de preservación, con una peso del 60%)  y las actividades del PINAR, con un peso del 40% </t>
  </si>
  <si>
    <t>Se presentan los siguientes avances:
Plan de conservación: 100%
Plan de preservación: 100%
PINAR: 100%
Aunque los 3 planes ya se generaron y llevaron al comité institucional de gestión y desempeño. Para el plan de mejoramiento del AGN se tuvieron en cuenta el Plan de conservación y el Plan de preservación, los cuales ya feron radicados a través de control interno desde el 18 de junio. Se está esperando respuesta del AGN.</t>
  </si>
  <si>
    <t xml:space="preserve">Gestión del Conocimiento y la Innovación </t>
  </si>
  <si>
    <t xml:space="preserve"> Gestión del Conocimiento y la Innovación</t>
  </si>
  <si>
    <t>Definición o ajuste de la metodología/procedimiento(s) y la estrategia para la gestión del conocimiento</t>
  </si>
  <si>
    <t>1 documento con la metodología/procedimiento(s) y la estrategia definidos al interior de cada entidad</t>
  </si>
  <si>
    <t>Definir  o ajustar la  metodología/procedimiento(s) y la estrategia en cada entidad para la gestión del conocimiento  como parte de la implementación del MIPG V2</t>
  </si>
  <si>
    <t>Documento con la metodología/procedimiento(s) y la estrategia elaborado</t>
  </si>
  <si>
    <t>El Grupo de Talento Humano diseñó y formulo una  autodiagnóstico como parte integral de la metodología que se llevara a cabo para el implementación de gestión de Conocimiento en la entidad. Adicionalmente se realizaron reuniones con Planeación y Tecnología para revisar las posibles herramientas tecnológicos que se pueden implementar en la entidad.</t>
  </si>
  <si>
    <t>La entidad definio la metodologia para llevar a cabo gestion del conocimiento y ha realizado ajustes al mismo teniendo en cuenta la informacion remitida por el MEN a traves de la caja de herramientas y cronograma que se dispuso para tal fin. Paralelamente la entidad se encuetra realizando capacitaciones sobre Gestión del conocimiento y definiendo herramientas tecnologicas para la implementación del mismo.</t>
  </si>
  <si>
    <t>% de cumplimiento definición y ejecución plan de trabajo</t>
  </si>
  <si>
    <t>100% del plan de trabajo ejecutado</t>
  </si>
  <si>
    <t>Definir y ejecutar un plan de trabajo a través del cual se desarrolle una estrategia de aprendizaje organizacional en cada entidad para la gestión del conocimiento  en la que se incorporen los ejes de: generación y producción del conocimiento, cultura de compartir y difundir, herramientas para uso y apropiación, analítica institucional</t>
  </si>
  <si>
    <t># de actividades ejecutadas oportunamente del plan de trabajo
_________________________________ x 100
Total actividades del plan de trabajo</t>
  </si>
  <si>
    <t xml:space="preserve">No aplica para este corte seguimiento </t>
  </si>
  <si>
    <t xml:space="preserve">El Grupo de Talento Humano realizó el proceso de sensibilización sobre Gestion del Conocimiento en las carteleras, correos electrónicos y fondos de pantalla para dar  conocer los elementos más importantes de la Dimensión 6 del MIPG. Durante el periodo comprendido entre el 25 de mayo y el 30 de junio de 2018 el 80% de las capacitaciones y talleres sobre la Gestión del Conocimiento y la Inovación en el marco de MIPG y la Norma ISO 9001:2015, las cuales permitieron través de talleres y actividades realizar una fase preliminar de la caracterización del conocimiento organizacional, establecimiento de procesos y procedimientos clave y formulación por dependencias de mapas de conocimiento. Finalmente se estableció en la Entidad el uso de la herramienta SharePoint del Office 365 para realizar el manejo y administración tecnológica de los cononocimientos organizacionales detectados en el proceso de implementación de la Metodología de la Gestión del Conocimiento._x000D_
</t>
  </si>
  <si>
    <t>Control Interno</t>
  </si>
  <si>
    <t xml:space="preserve">
Estrategia elaborada
</t>
  </si>
  <si>
    <t xml:space="preserve">Formular y Desarrollar una estrategia para fortalecer la cultura del autocontrol y  la autoevaluación en la entidad
</t>
  </si>
  <si>
    <t>Se estructuró cartilla de Autocontrol por parte de la Oficina de Control Interno, la cual se encuentra en diseño por parte de la Oficina Asesora de Comunicaciones.</t>
  </si>
  <si>
    <t>Se encuentra en revisión la Cartilla de Autocontrol elaborada por la Oficina de Control Interno.</t>
  </si>
  <si>
    <t xml:space="preserve">
Formular y desarrollar un plan de trabajo para la gestión del riesgo de la entidad</t>
  </si>
  <si>
    <t>Formular y desarrollar un plan de trabajo para la gestión del riesgo de la entidad</t>
  </si>
  <si>
    <t># de actividades desarrolladas oportunamente en el plan de trabajo
_________________________________ x 100
Total actividades definidas en el plan de trabajo</t>
  </si>
  <si>
    <t xml:space="preserve">Se elaboró el Plan Anual de Actividades de la dependencia para la vigencia 2018, en el cual se incorporaron las auditorías al Sistema de Administración de Riesgos Institucional (SARO, SARC, SARL, SARM, SARLAFT, Riesgos de Corrupción).
1. Establecimiento de planes de mejoramiento de Auditoria del sistema de gestión de seguridad de la información realizada en diciembre de 2017.
2. Atender y entregar información requerida por la Revisoría Fiscal por evaluación a los sistemas de Riesgo Operativo, Plan de Continuidad de Negocio, Seguridad de la Información, SARLAFT, Riesgo de Liquidez y Riesgo de Mercado.
</t>
  </si>
  <si>
    <t>OFICINA DE DE RIESGOS/ OFICINA DE CONTRL INTERNO</t>
  </si>
  <si>
    <t>Hacer seguimiento al plan de trabajo para la gestión del riesgo en la entidad</t>
  </si>
  <si>
    <t># de actividades ejecutadas oportunamente en el plan de trabajo
_________________________________ x 100
Total actividades definidas en el plan de trabajo</t>
  </si>
  <si>
    <t>Se elaboro el Plan Anual de trabajo con las activiades a desarrollar para la vigencia 2018, en el cual se contempla el seguimiento a los riesgos,causas y controles  identificados y evaluados en los diferentes procesos de la Entidad</t>
  </si>
  <si>
    <t>Se cumplio con el primer monitoreo de riesgos operativos proyectados dentro del plan anual de trabajo, el cual fue presentado y aprobado en Comité SARO SARLAFT. 
- Se presento a Junta Directiva el Informe de Gestión de riesgo operativo correspondiente al primer semestre de 2018.
- Atender y entregar información requerida por la Oficina de Control Interno y la Revisoría Fiscal, en la revisión del Sistema de Admisnitración de RIesgo Operativo.
- la Oficina de Riesgos ha venido acompañando nuevos proyectos impulsados por la alta gerencia, identificando y construyento las respectivas matrices de riesgos de proyecto y de procesos.</t>
  </si>
  <si>
    <t>Programa Anual de Auditoría</t>
  </si>
  <si>
    <t>Formular y desarrollar el Programa Anual de Auditoria para evaluar la gestión institucional.</t>
  </si>
  <si>
    <t># de actividades desarrolladas oportunamente en el Programa Anual de Auditoria
_________________________________ x 100
Total actividades definidas en el Programa Anual de Auditoria</t>
  </si>
  <si>
    <t>Se elaboró y se encuentra en ejecución el Plan Anual de Auditorías de la dependencia para la vigencia 2018.En el citado Plan se incorporan entre otras las siguientes actividades:
- Auditorías de Gestión
- Auditorías de Calidad
- Informes Entes Externos y de Control.
- Seguimientos Planes de Mejoramiento.
. Indagaciones Administrativas.
- Otras actividades.</t>
  </si>
  <si>
    <t>Se ha dado cumplimiento a lo programado con referencia a las Auditorías de Gestión; Se ejecutó el ciclo de Auditorías Internas al Sistema de Gestión de Calidad;  Se presentaron en forma debida y oportuna los informes a los entes externos y de control, de conformidad con la normatividad vigente; se efectuaron los seguimientos a los Planes de Mejoramiento y se realizaron las indagaciones administrativas que se presentaron en el periodo de análisis. Los informes se publican en el link: https://portal.icetex.gov.co/Portal/Home/el-icetex/mecanismos-de-control/informes-de-auditor%C3%ADa</t>
  </si>
  <si>
    <t xml:space="preserve">Plan de Mejoramiento </t>
  </si>
  <si>
    <t xml:space="preserve">Realizar seguimiento al cumplimiento y efectividad de las acciones de mejoramiento generadas en las diferentes fuentes de evaluación.
</t>
  </si>
  <si>
    <t># de acciones de mejoramiento ejecutadas oportunamente _________________________________ x 100
Total de acciones de mejoramiento</t>
  </si>
  <si>
    <t>La actividad inicia en abril</t>
  </si>
  <si>
    <t>Se efectuó seguimiento a las acciones de mejoramiento generadas como resultado de las auditorías de Gestión, Calidad y las formuladas cmo resultado de la auditoría de la CGR.</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</si>
  <si>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</si>
  <si>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</si>
  <si>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</si>
  <si>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</si>
  <si>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</si>
  <si>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</si>
  <si>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</si>
  <si>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</si>
  <si>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</si>
  <si>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</si>
  <si>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</si>
  <si>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</si>
  <si>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</si>
  <si>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</si>
  <si>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</si>
  <si>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</si>
  <si>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</si>
  <si>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Presupuesto de Funcionamiento</t>
  </si>
  <si>
    <t>Brindar acceso con calidad a la educación superior</t>
  </si>
  <si>
    <t>ASISTENCIA A COMUNIDADES INDIGENAS A TRAVES DEL FONDO DE CREDITOS CONDONABLES ALVARO ULCUE - PNR REGION NACIONAL - ICETEX</t>
  </si>
  <si>
    <t>Transformar y fortalecer la gestión y la cultura institucional</t>
  </si>
  <si>
    <t>CREDITO EDUCATIVO PARA SOSTENIMIENTO DIRIGIDO A PROFESIONALES QUE CURSEN ESPECIALIZACIONES EN EL AREA DE SALUD -ICETEX.</t>
  </si>
  <si>
    <t>Otro</t>
  </si>
  <si>
    <t>MEJORAMIENTO DE LA CALIDAD DE LA EDUCACION PREESCOLAR, BASICA Y MEDIA.</t>
  </si>
  <si>
    <t>ASISTENCIA TECNICA Y ASESORIA PARA EL FORTALECIMIENTO DE LOS PROCESOS DE PLANEACION, DESCENTRALIZACION Y REORGANIZACION DEL SECTOR EDUCATIVO.</t>
  </si>
  <si>
    <t>AMPLIACION DE LA COBERTURA EN LA EDUCACION SUPERIOR</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</si>
  <si>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</si>
  <si>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</si>
  <si>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</si>
  <si>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</si>
  <si>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</si>
  <si>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</si>
  <si>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</si>
  <si>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</si>
  <si>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</si>
  <si>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</si>
  <si>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</si>
  <si>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</si>
  <si>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</si>
  <si>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</si>
  <si>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</si>
  <si>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</si>
  <si>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</si>
  <si>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</si>
  <si>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</si>
  <si>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</si>
  <si>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</si>
  <si>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</si>
  <si>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</si>
  <si>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</si>
  <si>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</si>
  <si>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</si>
  <si>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</si>
  <si>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</si>
  <si>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</si>
  <si>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</si>
  <si>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</si>
  <si>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 xml:space="preserve">CANTIDAD DE ACTIVIDADES PLAN SECTORIA POR CADA DEPENDENCIA Y POR COMPONENTE </t>
  </si>
  <si>
    <t xml:space="preserve">AREAS  / DIMENSIÓN </t>
  </si>
  <si>
    <t xml:space="preserve">GESTIÓN MISIONAL Y DE GOBIERNO </t>
  </si>
  <si>
    <t>TALENTO HUMANO</t>
  </si>
  <si>
    <t xml:space="preserve">DIRECCIONAMIENTO ESTRATEGICO </t>
  </si>
  <si>
    <t>VALORES PARA RESULTADOS</t>
  </si>
  <si>
    <t xml:space="preserve">EVALUACÓN DE RESULTADOS </t>
  </si>
  <si>
    <t xml:space="preserve">INFORMACIÓN  Y COMUNICACIÓN </t>
  </si>
  <si>
    <t xml:space="preserve">GESTIÓN DE CONOCIMIENTO </t>
  </si>
  <si>
    <t xml:space="preserve">CONTROL INTERNO </t>
  </si>
  <si>
    <t>TOTAL ACTIVIDADES POR ÁREA</t>
  </si>
  <si>
    <t>VICEPRESIDENCIA DE OPERACIONES Y TECNOLOGÍA</t>
  </si>
  <si>
    <t>GRUPO DE PRESUPUESTO / VICEP FINANCIERA</t>
  </si>
  <si>
    <t>VICEPRESIDENCIA DE CRÉDITO Y COBRANZA</t>
  </si>
  <si>
    <t>VICEPRESIDENCIA DE FONDOS EN ADMINISTRACIÓN</t>
  </si>
  <si>
    <t>OFICINA DE RELACIONES INTERNACIONALES</t>
  </si>
  <si>
    <t xml:space="preserve">TOTAL </t>
  </si>
  <si>
    <t>Actividad Cumplida</t>
  </si>
  <si>
    <t>Se presenta una buena ejecución frente a lo programado hasta el tercer trimestre.</t>
  </si>
  <si>
    <t>Se realiza el seguimiento a las actividades propuestas en cada ruta las cuales están definidas en los planes de capacitación, bienestar, seguridad y salud en el trabajo, vacantes y previsión de recursos Humanos.</t>
  </si>
  <si>
    <t>La caracterización de personal permanentemente se esta actualizando en el sentido que cada vez que se realizan cambios de directivos agregamos la información solicitada a nuestra base de caracterización, igualmente se realizan campañas para mantener la información actualizada.</t>
  </si>
  <si>
    <t>Se realizaron las actividades programadas en los diferentes planes así: Las acciones formativas ejecutadas  durante el trimestre fueron: Curso de gerencia comercial estratégica, gobierno digital, ética y transparencia en la gestión pública, sostenibilidad y gestión ambiental, derechos humanos, convivencia y reconocimiento de la diversidad, curso de cooperación internacional, seminario estrategias de cobranza - Clientes difíciles, curso en gerencia de inversiones y tesorería, trato y atención a personas en condición de discapacidad, curso de gerencia estratégica de productos y servicios, protocolo y organización de eventos nacionales e internacionales, gestión de riesgos financieros, trabajo en equipo y Comunicación asertiva, actualización normativa en seguridad social, integración Cultural y política del sistema de administración del riesgo de corrupción.</t>
  </si>
  <si>
    <t>Se ejecutar las actividades correspondientes al  vinculo laboral  de acuerdo con las necesidades de la entidad realizando las actualizaciones correspondientes en Sigep teniendo en cuenta los ingresos y retiros que se efectuaron en el trimestre, se realizo el reporte de la ley cuotas evidenciando que la entidad cumple con los parámetros establecidos según la normatividad, se realizaron los seguimientos semestrales de las  evaluaciones de desempeño de la totalidad de los funcionarios de carrera y además se realizan las evaluaciones parciales de acuerdo a la necesidad, igualmente se realizaron los acuerdos de gestión de los directivos y su seguimiento, cada vez que ingresa un directivo se realizan evaluación por competencias cumpliendo con lo establecido. Igualmente se realizaron talleres de liderazgo y trabajo en equipo en el marco de la política de integridad y del plan de intervención de clima organizacional.</t>
  </si>
  <si>
    <t xml:space="preserve">Dentro del marco de fortalecimiento de la cultura se realizaron en el trimestre talleres relacionados con trabajo en equipo y liderazgo donde participaron coordinadores y funcionarios claves de cada dependencia, así mismo se realizaron diferentes actividades establecidos en el plan de clima Organizacional, se realizaron dos (2) grupos focales y se inició con la aplicación del instrumento para identificar las tendencias de liderazgo actual al interior de la Entidad; se realizaron siete (7) grupos focales, tres (3) talleres de trabajo en equipo, un (1) grupo focal con los líderes de mandos medios, se socializó los resultados del grupo focal de la Vicepresidencia de Crédito y Cobranza, todo en el marco de la intervención. Del Programa de salario emocional, se concedió día de descanso remunerado por cumpleaños. En el programa de Reconocimientos, se envió tarjeta virtual a los funcionarios en la fecha en cumpleaños; se realizó reconocimiento con ocasión del día del conductor (tarjeta virtual y entrega de boletas de cine). </t>
  </si>
  <si>
    <t xml:space="preserve">Se realizaron actividades digitales habilitando espacios para la participaron los servidores y se entregaron premios, actualmente esta en construcción un mecanismo de recolección de información (Encuesta)  en el cual la entidad pueda hacer seguimiento a las observaciones de los servidores públicos en el proceso de la implementación del Código de Integridad. </t>
  </si>
  <si>
    <t xml:space="preserve">La actividad se cumplió el trimestre anterior, adicionalmente para la construcción de cada uno de los componentes del Plan Estratégico de Talento Humano del periodo 2019  se ha tenido en cuenta la población caracterizada,  para el diagnostico de necesidades de cada uno de los planes que componen el plan estratégico de talento humano. </t>
  </si>
  <si>
    <t xml:space="preserve"> La entidad ha propuesto la sensibilización de los temas de derechos humanos, a través del Plan de Capacitación Institucional realizando acciones formativas de Prevención de acoso sexual, maltrato y otras formas de violencia contra la mujer, Derechos humanos, convivencia y reconocimiento de la diversidad.</t>
  </si>
  <si>
    <t>Plan de monitoreo de riesgo de corrupción. 
Plan para revisión de riesgos de seguridad digital.
Plan de monitoreo de riesgo de seguridad digital.</t>
  </si>
  <si>
    <t>Respecto a los servidores de planta en el ultimo semestre se vincularon y se desvincularon el 100% de los servidores que ingresaron y se retiraron de la entidad.</t>
  </si>
  <si>
    <t xml:space="preserve">Se llevaron a cabo las siguientes actividades:
•	Actualización de políticas de seguridad.
•	Actualización del modelo de seguridad y privacidad digital.
•	Revisión y gestión del cumplimiento normativo.
•	Pruebas de vulnerabilidades.
•	Capacitación a funcionarios.
•	Revisión de proyectos en temas de seguridad. 
•	Revisión de proveedores.
•	Gestión de usuarios. 
•	Inicio de revisión de riesgos y activos de información en áreas.
</t>
  </si>
  <si>
    <t>Se realiza el monitoreo y seguimiento en la Plataforma del SUIT para el segundo cuatrimestre. Se crea en el SUIT el nuevo punto de atención de Unicartagena. En cuanto al código de barras que garantice la validación del pago para créditos con fondo de Garantías ya se encuentra implementada esta racionalización. Nos encontramos pendientes de reunirnos con el DAFP para el cambio de la racionalización de la optimización del trámite de saldos a devolver a través de atención virtual por el nuevo estado de cuenta</t>
  </si>
  <si>
    <t>En proyectos normativos se realizaron ejercicios de participación ciudadana en FCI, código de buen gobierno. Adicionalmente se realizó la audiencia pública de rendición de cuentas el 20 de abril de 2018, contando con la asistencia de representantes de las Instituciones de Educación Superior, profesores invitados, beneficiarios de fondos en administración y crédito tu eliges, entre otros, a su vez se generaron las respuestas a las preguntas y/o observaciones de la ciudadanía a través de redes sociales y la página web. Adicionalmente se adelantaron 5 encuentros regionales.</t>
  </si>
  <si>
    <t># de actividades formuladas y ejecutadas de la Estrategia de rendición de cuentas
_________________________________ x 100
Total actividades de la Estrategia de  rendición de cuentas</t>
  </si>
  <si>
    <t xml:space="preserve">•	Abril 7 – Bogotá: Rendición de cuentas del fondo Victimas Ley 100 condiciones de la convocatoria.
*Se realizo el  20 de  Abril  la audiencia pública de  Mención de cuenta con trasmisión en el canal institucional. Se genera video para la rendición de cuentas y de la audiencia.
•	Mayo 22 – Bello (Antioquia): lanzamiento convocatoria 2018-2 y lanzamiento oficinas móviles municipios de Bello y Medellín.
• El 31 de mayo se realizó la capacitación sobre Participación ciudadana y rendición de cuentas, dictada por el DAFP a los servidores de ICETEX
Las oficinas móviles se encuentran realizando sus recorridos por las diferentes regiones del país, según programación aprobada por ICETEX.
</t>
  </si>
  <si>
    <t xml:space="preserve">Se realizan los reportes mensuales en el Sistema de seguimiento para  Proyectos de Inversión,  la  Entidad  no  reporta a  SINERGIA. </t>
  </si>
  <si>
    <t>En el tercer trimestre se efectuó seguimiento al Mapa de Riesgos de Corrupción, de conformidad con la normatividad vigente. Igualmente se ejecutaron las siguientes auditorías: Sistema de Administración de Riesgo de Mercado SARM;  Mapa de Riesgos de la Vicepresidencia de Fondos en Administración; Mapa de Riesgos de la Vicepresidencia de Operaciones.</t>
  </si>
  <si>
    <t>Se ha dado cumplimiento a lo programado para el tercer trimestre de la vigencia, así: Se ejecutaron las Auditorías de Gestión determinadas;  se presentaron en forma debida y oportuna los informes a los entes externos y de control en cumplimiento de la normatividad vigente; se efectuaron los seguimientos a los Planes de Mejoramiento establecidos y se llevaron a cabo las indagaciones administrativas que se presentaron en el período de análisis.</t>
  </si>
  <si>
    <t>Se efectuó seguimiento a las acciones de mejoramiento generadas como resultado de las auditorías de Gestión  y las formuladas como resultado de la auditoría de la CGR.</t>
  </si>
  <si>
    <t>Se presenta una ejecución presupuestal de acuerdo a lo establecido, se realizan algunos ajustes en los ingresos y en algunos rubros de funcionamiento e inversión.</t>
  </si>
  <si>
    <t>Se publica en la pagina Web de la entidad, los informes de transparencia de los meses de julio, agosto y septiembre.
La dirección en la que se encuentran publicados los informes es la siguiente: https://portal.icetex.gov.co/Portal/Home/transparecia</t>
  </si>
  <si>
    <t>=</t>
  </si>
  <si>
    <t xml:space="preserve">A través de las reuniones de Análisis Estratégico - RAE's se realiza el reporte de avance a los indicadores y planes de acción de la Entidad. Adicionalmente el ICETEX implementó el aplicativo del BSC que permite generar mejoras en la captura y cálculo de indicadores.  </t>
  </si>
  <si>
    <t xml:space="preserve">En el primer semestre del año el Icetex asistió a más de 500 eventos en los que se divulgó  información relevante para la ciudadanía con respecto a la gestión que realiza la entidad. https://portal.icetex.gov.co/Portal/noticias/page/3
La presencia de las Oficinas Móviles del ICETEX se fortalece en el país, afianzando su ruta y servicio a los colombianos y generando espacios para la participación y beneficio de la comunidad. Dentro de su recorrido estas Oficinas también hacen parte de los talleres Construyendo País, realizados semanalmente por Presidencia de la República con las comunidades de territorios de Colombia.
La Oficina Móvil estuvo presente en el Taller Construyendo País que tuvo lugar en San Jacinto (Bolívar), que tuvo lugar entre el 22 y el 25 de agosto, y los días 30 y 31 de agosto. </t>
  </si>
  <si>
    <t>En el mes de septiembre, se cita la reunión con la Oficina de Riesgos con el fin de efectuar el monitoreo de los riesgos asociados al Plan de Gestión Ambiental Institucional – PGAI y se plantea la propuesta de Matriz de riesgo con el fin de revisar y aprobar de acuerdo a los procesos y procedimientos establecidos.</t>
  </si>
  <si>
    <t>La medición del tercer trimestre se realizo basados en la metodología Top Two boxes, en la que se determina la satisfacción del ciudadano en relación a los trámites y servicios que ofrece a Entidad, los resultados fueron los siguientes: 
•	Para el mes de julio el 70,16% de los usuarios que realizaron tramites en la entidad después de la atención se encontraban muy satisfechos o satisfechos.
•	Para el mes de agosto el 71,47% de los usuarios que realizaron tramites en la entidad después de la atención se encontraban muy satisfechos o satisfechos.
•	Para el mes de septiembre el 72,91% de los usuarios que realizaron tramites en la entidad después de la atención se encontraban muy satisfechos o satisfechos.</t>
  </si>
  <si>
    <t>Se realizó la actualización de la metodología definida para la implementación de Gestion del conocimiento involucrando los aspectos y lineamientos establecidos en la caja de herramientas del MEN tales como lecciones aprendidas, mapas del conocimiento y comunidades de practica. Igualmente se inicio la construcción de los mapas del conocimiento por procesos y el mapa organizacional al cierre del trimestre se completo el 90% de los mapas del conocimiento de los procesos.</t>
  </si>
  <si>
    <t>Se elaboró la cartilla de Autocontrol y se remitió a la Oficina Asesora de Comunicaciones para su respectiva socialización al interior de la entidad.</t>
  </si>
  <si>
    <t xml:space="preserve">Formular y ejecutar Plan para la implementación de la Política de Gobierno Digital para la entidad en función de los lineamiento de Min Tic.
</t>
  </si>
  <si>
    <t>Para el III trimestre de 2018 se realizaron 23 reuniones de Análisis Estratégico –RAE en la cuales se revisó la ejecución y cumplimiento de los indicadores y metas asociados al  Balanced Scorecard (BSC), correspondiente al II Trimestre de 2018 , abordando todas las dependencias de la entidad y cerrando el trimestre en un 100%. Las actas reposan en el archivo de OneDrive del Grupo de Administración y seguimiento estratégico. 
Adicionalmente se informa que se realizaron 2 comités de gestión y desempeño institucional.</t>
  </si>
  <si>
    <t>Comunicación Externa:
- Desarrollo de mensajes estratégicos para Presidencia estos son comunicados en ruedas de prensa, visita a medios de comunicación, entrevistas con medios, eventos del Icetex entre otros.
- Entrevistas con a medios nacionales y regionales: Diario la República, Colmundo Radio Cali, Caracol Cali, Caracol tv, RCN TV, Cable Noticias, Canal Capital, Canal Uno, El Tiempo, Blu Radio, Caracol TV, RCN TV, Revista Semana, Caracol Radio Cartagena, Radio Nacional, La Patria, Caracol Radio Manizales, Voz del Chocó, Cocomacía Estéreo, Emisora UTCH, Soberana Estéreo, Ecos del Atrato, RCN Radio Ibagué, Nuevo Día Ibagué, La Voz del Tolima, Arauca Stéreo, Voz del Cinaruco
Canal CNC, Periódico El Mirador de Arauca, Rcn tv, Caracol TV, Canal Uno, CM&amp;, Tele Amiga, Cable Noticias, Blu RADIO, La FM Radio, Semana y Colprensa.
- Realización de siguientes ruedas de prensa: lanzamiento de Becas SER y presentación del nuevo Presidente del ICETEX.
- Recorrido de más de 100 municipios con las Oficinas Móviles del ICETEX.
Comunicación interna:
- Cierre de la campaña de ICETEX Es Mundial.
- Lanzamiento del Bloguero Más (a través de correo electrónico).
- Campaña de Seguridad de la Información.
- Piezas gráficas de Educación Financiera.
- Cubrimiento a actividades de Talento Humano.
Redes Sociales:
- Fortalecimiento cuentas oficiales ICETEX y Presidente Alejandro Venegas.
- Robusto cubrimiento durante lanzamiento de Becas SER.
- Realización de videos – testimonios – cápsulas – perfiles.
-  Videos para Fondo de Comunidades Negras, Indígenas, Médicos Ley 100 y Víctimas del Conflicto Armado.</t>
  </si>
  <si>
    <t>Se esta  trabajando en  ajustes en la  hoja de  estilo, para atentder los criterios que se encuentran definidos por MINTIC</t>
  </si>
  <si>
    <t>65.88%</t>
  </si>
  <si>
    <t>Durante el tercer trimestre se da un replanteamiento de las actividades del Plan de acción y el cumplimiento a las  actividades programadas como:
•	Codificación y Publicación de cada uno de los documentos relacionados por cada área institucional en In process sobre el listado maestro de documentos externos.
•	Consolidación, validación y publicación de la información remitida por las diferentes áreas en cuanto al formato  "Listado Maestro de documentos externos"
•	Generación de formato "Entradas para el diseño y desarrollo"
•	Generación de formato "Ficha técnica del producto"</t>
  </si>
  <si>
    <t>Del 1 de Julio al 30 de sept de 2018 el Instituto ha adelantado las contrataciones que se relacionan a continuación, todas publicadas en la plataforma del Secop II: Dos (2) Mínima  Cuantía (Clima Organizacional y Medicina Integral Grupo Emmi)
Dos (2) Menor Cuantía  (Plan Institucional de Capacitación y Revisoría Fiscal)
Seis (6) Contratación Directa  (Convenios de Cooperación (4), Contratos (2) )</t>
  </si>
  <si>
    <t>En el trimestre se dio cumplimiento a las actividades programadas en el plan anual de SGSST, de acuerdo a los establecido en el cronograma. Para el trimestre se ejecutaron 38 actividades. Se realizaron las actividades dentro del marco de la semana del autocuidado, ejecución de las capacitaciones programadas en el plan de capacitación en materia de seguridad y salud en el trabajo, Actualización de los Programas promoción y prevención de la salud  (cardiovascular), capacitación sobre respuesta ante emergencias al personal ubicado en la Sede Elemento y sede Aguas (Bogotá), Mediciones de Higiene Ocupacional en Confort Térmico en la oficina de Popayán e Iluminación en la oficina de Pasto, Definición de programa de rendición de cuentas, Boletín Saludablemente donde se divulgan aspectos importantes de seguridad y salud en el trabajo para todos los colaboradores. Se reprogramaron actividades de Inspecciones locativas y revisión por la dirección para el siguiente trimestre.</t>
  </si>
  <si>
    <r>
      <t>Cumplimiento de avance de los 12 planes asociados a MIPG; en cuanto a actividades ejecutadas vs planeadas. 
1. Plan Institucional de Archivos de la Entidad ­PINAR: 64%
2. Plan Anual de Adquisiciones: 87,58%
3. Plan Anual de Vacantes: 80%
4. Plan de Previsión de Recursos Humanos: 100%
5. Plan Estratégico de Talento Humano: 83%
6. Plan Institucional de Capacitación:</t>
    </r>
    <r>
      <rPr>
        <sz val="10"/>
        <color rgb="FFFF0000"/>
        <rFont val="Arial"/>
        <family val="2"/>
      </rPr>
      <t xml:space="preserve"> </t>
    </r>
    <r>
      <rPr>
        <sz val="10"/>
        <rFont val="Arial"/>
        <family val="2"/>
      </rPr>
      <t>78%
7. Plan de Incentivos Institucionales: 74%
8. Plan SGSST: 69%
9. Plan Anticorrupción y de Atención al Ciudadano:	79%
10. Plan Estratégico de Tecnologías de la Información y las Comunicaciones ­ PETI: 62%
11. Plan de Tratamiento de Riesgos de Seguridad y Privacidad de la Información: 30%
12. Plan de Seguridad y Privacidad de la Información: 70%</t>
    </r>
  </si>
  <si>
    <t xml:space="preserve">El avance de los 4 componentes que comprenden Gobierno Digital, el avance es el siguiente:
1) TIC para servicios : 76,8%
2) TIC Gobierno abierto : 94,4%
3) TIC Gestión : 82,1%
4) TIC Seguridad y privacidad de la información : 70% 
</t>
  </si>
  <si>
    <t>Política Prevención Daño Antijurídico: Se implemento a cabalidad la Política mediante una capacitación realizada el día 27 de julio de 2018 y la elaboración de la circular No. 12 del 14 de agosto de 2018 conforme a lo indicado en la Política, evidencia: lista de asistencia y circular. Defensa Judicial: Se continua atendiendo la defensa judicial de la entidad con los abogados externos especializados en diferentes ramas del derecho, evidencia: carpeta de los contratos e informes presentados mensualmente. Cobro Coactivo: Cumplimiento de acuerdos de pago, terminación de procesos por pago total de la obligación, requerimiento para el pago de acuerdos cuya fecha se cumplió en el mes julio, evidencia: carpetas de cada caso. Movimientos Procesales: Se realizó reunión con los abogados externos para calificar los procesos atendiendo el hallazgo de la Contraloría y la capacitación realizada por la ANDJE. Como consecuencia, la información de los procesos se actualizo en la herramienta Ekogui, la cual quedó alineada con el informe presentado a la Vicepresidencia Financiera y de acuerdo a lo ordenado en la Resolución 353 de 2016.</t>
  </si>
  <si>
    <t>Dentro del tercer trimestre del año 2018 la Vicepresidencia de Fondos en Administración gracias a la gestión comercial alcanzó la suscripción de 35 adiciones a los convenios vigentes por un valor de 442.914 Millones enfocado principalmente a los Fondos constituidos con el Ministerio de Educación Nacional. Por otra parte, desde la ORI se obtuvo las suscripción de un nuevo fondo con la Agencia de Cooperación Internacional por un valor de 1.499 Millones.
Desde el 1 de julio al 30 de septiembre se han firmado un total de  siete (7) convenios.                                                                                                             •Partners Of The Americas  31 de julio de 2018                      
•British Council 2 de agosto de 2018
•Fundación Universitaria del Área Andina 
•Corporación Universitaria Minuto de Dios – Western Australia
6 de agosto de 2018
•Monash1 de agosto de 2018
•Fulbright 18 de julio de 2018
•L’Oréal 12 de julio de 2018
•Asociación Colombiana de Colegios del Mundo Unido – Acomundo
5 de julio de 2018</t>
  </si>
  <si>
    <t>Se mantiene el avance reportado porque se debe generar la contratación para la ejecución de los grupos focales</t>
  </si>
  <si>
    <t>Actividad culminada.</t>
  </si>
  <si>
    <t>Se presenta un avance del 85 % del Plan de trabajo establecido en ICETEX para la vigencia 2018 y que tiene por objetivo el cierre de brechas de MIPG II</t>
  </si>
  <si>
    <t xml:space="preserve">Se realizó el diagnóstivo de la información publicada en la ágina vs la normatividad aplicable y se encuentra el desarrollo de las actividades establecidas para la vigencia 2018 y de conformidad con los recursos con los que contaba la Entidad. Todas las solicitudes completas y diligenciadas para la actualización y divulgación del nuevo y antiguo portal de ICETEX / 2018-1 , fueron publicadas. Hasta hoy tenemos un total de 517 actualizaciones y publicaciones, en ultimo trimestre se realizaron 97 actualizaciones en el portal web. </t>
  </si>
  <si>
    <t>Se adelantaron las actividades asociadas al Plan y se está a la espera de la visita del AGN que se va a realizar en el mes de noviembre</t>
  </si>
  <si>
    <t>se cumplió con las actividades programadas en el plan de trabajo de la implementación de Gestión del conocimiento en la entidad involucrando las tres fases como lo son generación y producción del conocimiento, cultura de compartir y difundir, herramientas para uso y apropiación, analítica institucional. Así mismo se ha completado en un 90% el contenido en la herramienta virtual escogida para compartir y difundir el conocimiento.</t>
  </si>
  <si>
    <t>Al mes de septiembre se han adjudicado 3.705 subsidios de sostenimiento. A la fecha se encuentran giros con estado rechazado por inconsistencias con el medio de pago.</t>
  </si>
  <si>
    <t>Al mes de septiembre se han renovado 88.657 subsidios de sostenimiento. A la fecha se encuentran giros con estado rechazado por inconsistencias con el medio de pago.</t>
  </si>
  <si>
    <t>Al mes de septiembre se han desembolsado 970 nuevos créditos para población indígena. El fondo tiene al 30 de septiembre 2.866 beneficiarios legalizados de las convocatorias 2018-1 y 2018-2.</t>
  </si>
  <si>
    <t>Al mes de septiembre se efectuaron 6.492 renovaciones para población indígena.</t>
  </si>
  <si>
    <t xml:space="preserve">Al mes de septiembre no se han desembolsado nuevos créditos para población afrodescendiente, sin embargo, el fondo inició su proceso de legalización con el cual se ha logrado para el cierre de septiembre un total de 352 beneficiarios legalizados. </t>
  </si>
  <si>
    <t>Al mes de septiembre se efectuaron 11.239 renovaciones para población afrodescendiente.</t>
  </si>
  <si>
    <t>Al mes de septiembre se han adjudicado 10 nuevos créditos para población RROM. Por instrucción del MEN, se utilizaron los saldos disponibles del año 2017 de este fondo y se adjudicaron nuevos créditos para los periodos 2018-1 y 2018-2, cada uno de estos periodos con un cupo de 5 beneficiarios. Al mes de septiembre se han efectuado 30 renovaciones para ésta población.</t>
  </si>
  <si>
    <t>Al mes de septiembre se han efectuado 5.026 condonaciones del 25%.</t>
  </si>
  <si>
    <t>Al mes de septiembre se han desembolsado 79 nuevos créditos a los mejores bachilleres. 
Se adjudicó la Beca  "Omaira Sánchez" 
Se efectuaron 6 renovaciones de la Beca "Jóvenes ciudadanos de Paz"</t>
  </si>
  <si>
    <t>Al mes de septiembre se renovaron 782  subsidios a los mejores bachilleres.</t>
  </si>
  <si>
    <t xml:space="preserve">Al mes de septiembre no se han otorgado nuevas becas para maestría y doctorado y se efectuaron 52 renovaciones. </t>
  </si>
  <si>
    <t>Al mes de septiembre no se ha adjudicado la beca correspondiente a la convocatoria 2018 y se han realizado 4 giros de renovación.</t>
  </si>
  <si>
    <t>*Al mes de septiembre se han efectuado 7.149 giros de adjudicación de nuevos pilos.
*Se han efectuado 7.070 giros de nuevos subsidios para Ser Pilo Paga.
* Se han efectuado 28.609 giros de renovación por concepto de matrícula de Ser Pilo Paga.
* Se han realizado 28.589 giros de renovación a beneficiarios del Subsidio de Sostenimiento del programa Ser Pilo Paga.</t>
  </si>
  <si>
    <t>Al mes de septiembre se renovaron 3.617 créditos para maestros.</t>
  </si>
  <si>
    <t xml:space="preserve">Al mes de septiembre se han efectuado 83 condonaciones a mejores Saber Pro. </t>
  </si>
  <si>
    <t>Al mes de septiembre se han desembolsado 10.398 créditos susceptibles de recibir subsidio de tasa.</t>
  </si>
  <si>
    <t>Al mes de septiembre se renovaron  130.884 créditos con subsidio de tasa.</t>
  </si>
  <si>
    <t>Al mes de septiembre se renovaron 8.622 créditos para médicos.</t>
  </si>
  <si>
    <t>Cumplimiento de avance de los 12 planes asociados a MIPG; en cuanto a actividades ejecutadas vs planeadas. 
1. Plan Institucional de Archivos de la Entidad ­PINAR: 64%
2. Plan Anual de Adquisiciones: 82,97%
3. Plan Anual de Vacantes: 73%
4. Plan de Previsión de Recursos Humanos: 67%
5. Plan Estratégico de Talento Humano: 65%
6. Plan Institucional de Capacitación: 66%
7. Plan de Incentivos Institucionales: 68%
8. Plan SGSST: 44%
9. Plan Anticorrupción y de Atención al Ciudadano:	66%
10. Plan Estratégico de Tecnologías de la Información y las Comunicaciones ­ PETI: 40%
11. Plan de Tratamiento de Riesgos de Seguridad y Privacidad de la Información: 8%
12. Plan de Seguridad y Privacidad de la Información: 51%</t>
  </si>
  <si>
    <t>Se organizó la logística y se programan las inscripciones de los funcionarios a la capacitación virtual sobre el tema "introducción a los derechos humanos" , dado que la capacitación será virtual e iniciara en el mes de julio</t>
  </si>
  <si>
    <t>En los meses de diciembre 2017 y enero de 2018 se generó la actualización de la caracterización de los ciudadanos, de conformidad con los insumos entregados por la encuesta de 360°, realizada por la firma INFOMETRIKA. La siguiente actualización se realizará en la vigencia 2019, año en el cual se aplicará nuevamente la medición de 360° para contar con los insumos para la nueva caracterización.</t>
  </si>
  <si>
    <t>En el marco de la alineación del Sistema de gestión de la Calidad bajo la norma ISO 9001:2015, se generó la actualización del contexto estratégico externo e interno de ICETEX, tomando en cuenta los siguientes factores: políticos /legales, sociales, económicos, ambientales, tecnológicos, personas, infraestructura, ambiente para la operación de los procesos, conocimientos de la organización, competencias, toma de conciencia, comunicación, información documentada. Adicionalmente se realizó un diagnóstico de la Entidad a través de las matrices de autodiagnóstico dadas por el DAFP para la implementación de MIPG II. </t>
  </si>
  <si>
    <t>Al mes de septiembre se han efectuado 1.207 adjudicaciones.
Se desembolsaron 469 créditos para sostenimiento y se renovaron 4.472 créditos para población víctima. Por instrucción del MEN, se utilizaron los saldos disponibles del año 2017 de este fondo y se ha logrado otorgar mas créditos para la población victima.</t>
  </si>
  <si>
    <t>Al mes de septiembre se han efectuado 24 nuevas adjudicaciones para población en condición de discapacidad. Por instrucción del MEN, se utilizaron los saldos disponibles del año 2017 de este fondo y se ha logrado otorgar mas créditos para la población en condición de discapacidad.</t>
  </si>
  <si>
    <t xml:space="preserve">Al mes de septiembre no se han adjudicado nuevos créditos para maestros. ICETEX se encuentra a la espera de que el Ministerio de Educación Nacional defina el numero de adjudicados para el 2018. </t>
  </si>
  <si>
    <t xml:space="preserve">Se situaron a través del PAC  $315.468.884.108  para disminución de la tasa de interés. </t>
  </si>
  <si>
    <t>La entidad oriento su cultura organizacional no solo al trabajo en equipo y liderazgo sino a la sensibilización de los temas de derechos humanos, a través del Plan de Capacitación Institucional realizando acciones formativas de Prevención de acoso sexual, maltrato y otras formas de violencia contra la mujer, Derechos humanos, convivencia y reconocimiento de la diversidad durante toda la vigencia 2018.</t>
  </si>
  <si>
    <t>Se realizó la actualización de la metodología definida para la implementación de Gestion del conocimiento involucrando los aspectos y lineamientos establecidos en la caja de herramientas del MEN tales como lecciones aprendidas, mapas del conocimiento y comunidades de practica. Igualmente se realizo la construcción de los mapas del conocimiento por procesos y el mapa organizacional del conocimiento al cierre del trimestre se completo el 100% las actividades propuestas.</t>
  </si>
  <si>
    <t>La Oficina de Control interno elaboró la cartilla de Autocontrol, la cual fue remitida a la Oficina Asesora de Comunicaciones para la respectiva socialización al interior de la entidad. A la fecha de corte (31/12/2018) se encuentra pendiente la divulgación.</t>
  </si>
  <si>
    <t>En el cuarto trimestre de la vigencia 2018 se realizaron las siguientes auditorías relacionadas con el Sistema de Administración de Riesgos de la entidad: Sistema de Administración de Riesgos de Lavado de Activos y Financiación del Terrorismo SARLAFT; Sistema de Administración de Riesgo de Crédito SARC; Sistema de Administración de Riesgo de Liquidez SARL; Sistema de Administración de Riesgo Operativo SARO; Seguimiento a los Controles determinados en el Mapa de Riesgos de la Oficina de Relaciones Internacionales; Seguimiento a los Controles determinados en el Mapa de Riesgos de la Secretaría General; Seguimiento a los controles determinados en el Mapa de Riesgos de Corrupción.</t>
  </si>
  <si>
    <t>Se dio cumplimiento a lo programado por la dependencia para el cuarto trimestre de la vigencia 2018, así: Se realizaron las Auditorías de Gestión planeadas para el período; se presentaron los informes y reportes a los entes externos y de control  en cumplimiento de la normatividad vigente; se efectuaron los seguimientos a los Planes de Mejoramiento resultantes de las auditorías ejecutadas; se llevaron a cabo las indagaciones administrativas  que se presentaron durante el trimestre.</t>
  </si>
  <si>
    <t>Se llevaron a cabo los seguimientos a las acciones de mejoramiento generadas como resultado de las auditorías de Gestión efectuadas por la dependencia y las formuladas como resultado de la auditoría de la CGR y  la Auditoría Externa al Proyecto PACES - Banco Mundial.</t>
  </si>
  <si>
    <t xml:space="preserve">Del 1 de octubre a 31 de diciembre de 2018 el Instituto ha adelantado las contrataciones que se relacionan a continuación, todas publicadas en la plataforma del Secop II:
Contratación Directa 54
Subasta Inversa 3
Acuerdo Marco 10
Invitación Abierta 1
Mínima Cuantía 4
</t>
  </si>
  <si>
    <t>Se realizaron los grupos focales con población vulnerable al igual que los eventos regionales de divulgación de productos y servicios que hacen parte del proceso de rendición de cuentas de la entidad.</t>
  </si>
  <si>
    <t xml:space="preserve">Actividad Cumplida toda vez que se actualizo y se realizaron los seguimientos correspondientes al  plan estratégico de Talento Humano durante todo el año, con todos los componentes definidos y rutas determinadas por el MIPG. </t>
  </si>
  <si>
    <t>La caracterización de personal permanentemente se esta actualizando cada vez que se realizan cambios de personal, se agrega la información solicitada a nuestra base de caracterización digital, igualmente se realizan campañas para mantener la información actualizada.</t>
  </si>
  <si>
    <t>Dentro del marco de fortalecimiento de la cultura organizacional, se realizaron en el trimestre talleres relacionados con trabajo en equipo y liderazgo donde participaron coordinadores y funcionarios claves de cada dependencia, así mismo se realizaron diferentes actividades establecidas en el plan de intervención de clima Organizacional, la entidad dentro del marco del Plan de bienestar e incentivos tiene contemplado  el horario flexible.</t>
  </si>
  <si>
    <t>Durante el cuarto trimestre  se da cumplimiento a las  actividades programadas:
•	Revisión del procedimiento de diseño y desarrollo de productos
•	Generación de formato  "Entradas para el diseño y desarrollo</t>
  </si>
  <si>
    <t>Se presenta un avance del 100% del Plan de trabajo establecido en ICETEX para la vigencia 2018 y que tiene por objetivo el cierre de brechas de MIPG II</t>
  </si>
  <si>
    <t>Se llevaron a cabo las siguientes actividades:
•	Monitoreo a los riesgos de seguridad digital  en áreas.
•	Actualización de los activos de información
•	Pruebas de vulnerabilidades.
•	Capacitación a funcionarios.
•	Revisión de proyectos en temas de seguridad. 
•	Definición de matriz con el proveedor de cobranza
•	Gestión de usuarios. 
•	Socialización de  políticas de seguridad
•	Registro de bases de datos en la Superintendencia de Industria y Comercio</t>
  </si>
  <si>
    <t xml:space="preserve">Se efectuó entrega de 363 elementos inservibles, deteriorados o en desuso; los cuales, fueron entregados a empresas especializadas en la disposición final de dichos elementos.
Adicionalmente, se continuó con la campaña ambiental por medio de las herramientas audio visuales de la entidad, con tipos que se deben tener en cuenta para ahorro del agua. </t>
  </si>
  <si>
    <t>La medición del tercer trimestre se realizó basados en la metodología Top Two boxes, en la que se determina la satisfacción del ciudadano en relación a los trámites y servicios que ofrece a Entidad.
•	Para el mes de octubre el 74,00% de los usuarios que realizaron tramites en la entidad después de la atención se encontraban muy satisfechos o satisfechos.
•	Para el mes de noviembre  el 80,38% de los usuarios que realizaron tramites en la entidad después de la atención se encontraban muy satisfechos o satisfechos.
•	Para el mes de diciembre el 65,04% de los usuarios que realizaron tramites en la entidad después de la atención se encontraban muy satisfechos o satisfechos.</t>
  </si>
  <si>
    <t>Se realizaron los  seguimientos a las actividades propuestas en cada ruta las cuales están definidas en los planes de capacitación, bienestar, seguridad y salud en el trabajo, vacantes y previsión de recursos Humanos, algunos de los planes tuvieron que priorizar actividades las cuales fueron aprobados por el comité Institucional de Gestión y Desempeño y se generaron ajustes a los planes de acuerdo a la necesidad de la entidad.</t>
  </si>
  <si>
    <t>Se realizaron las actividades programadas en el plan de bienestar e incentivos de la entidad, así como las inducciones y reinducciones a los colaboradores sujetos a las mismas, igualmente se diseño una herramienta que permitirá impartir inducciones y reinducciones de forma virtual y oportuna. Respecto al clima organizacional se realizaron las actividades programadas en la intervención organizacional como grupos focales, sensibilización y talleres teniendo en cuenta los resultados obtenidos y difundidos al inicio del año de clima organizacional. Frente a la cultura organizacional se trabajo en conjunto con los talleres de clima temas de liderazgo y trabajo en equipo fortaleciendo, así la cultura organizacional. Con respecto a capacitación se realizaron las capacitaciones programadas y priorizadas según lo aprobado por el  comité Institucional de Gestión y Desempeño.</t>
  </si>
  <si>
    <t>Se ejecutaron las actividades correspondientes al  vinculo laboral  de acuerdo con las necesidades de la entidad realizando las actualizaciones correspondientes en Sigep teniendo en cuenta los ingresos y retiros que se efectuaron en el trimestre, se realizo el reporte de la ley cuotas evidenciando que la entidad cumple con los parámetros establecidos según la normatividad, se realizaron los seguimientos semestrales de las  evaluaciones de desempeño de la totalidad de los funcionarios de carrera y además se realizan las evaluaciones parciales de acuerdo a la necesidad,  cada vez que ingresa un directivo se realizan evaluación por competencias cumpliendo con lo establecido en la normatividad vigente. Igualmente se realizaron talleres de liderazgo y trabajo en equipo en el marco de la política de integridad y del plan de intervención de clima organizacional, así mismo se refuerzan los valores del servidor publico,  para este trimestre se empezó a efectuar encuesta de retiro que permite el análisis de las desvinculación de los funcionarios.</t>
  </si>
  <si>
    <t xml:space="preserve">A través de las reuniones de Análisis Estratégico - Raes se realiza el reporte de avance a los indicadores y planes de acción de la Entidad. Adicionalmente se está implementando el aplicativo que permitirá automatizar esta gestión.  </t>
  </si>
  <si>
    <t>Comunicación Externa:
- Desarrollo de mensajes estratégicos para Presidencia, visita a medios de comunicación, entrevistas con medios y eventos del Icetex, entre otros.
- Entrevistas con  medios nacionales: El Tiempo, Caracol TV, RCN, Bluradio, Semana, CMI, etc. 
- Se realizaron y publicaron boletines de prensa con temas como gestión del programa de Colombia Científica, recomendaciones para estudiar becado en el exterior, premiación a mujeres científicas, palabras por el fallecimiento del expresidente Belisario Betancur, apertura de la convocatoria para solicitar crédito educativo, fondo del Ministerio de Defensa, evento con investigadores canadienses que llegan al país, fondo para víctimas del conflicto, alianza con la Gobernación del Atlántico, lanzamiento de Generación E, docentes becados que viajaron a la India, becas para estudiar en Japón, gestión a través de las oficinas móviles del ICETEX y Jornada de Normalización de Cartera.
- Se realizó un programa radial para la difusión en 32 emisoras comunitarias en distintas regiones del país.
Comunicación interna:
Se trabajaron los siguientes temas a través de los canales que se tienen en la entidad: posesión de nuevos integrantes del equipo directivo, celebración de Halloween, celebración de la Navidad, apertura de la convocatoria para solicitud de crédito educativo, felicitaciones a los guardas en su día, vacaciones recreativos de los hijos de los funcionarios, historias de colaboradores, visitas del Presidente del ICETEX a las regiones, gestión de las oficinas móviles del ICETEX, celebración de cumpleaños, trabajo de los funcionarios en las regiones del país, lanzamiento de Generación E, alianza con la Gobernación del Atlántico y reconocimientos a los mejores funcionarios de la entidad. Lanzamiento de la campaña Héroes Icetex Unidos para promover el uso de aplicativos y de la tecnología en la mejora de procesos. Se presentó el Capitán Financiero y VOT man con planilla ágil y el Gestor de servicios para  hacer las solitudes del área de recursos físicos a través del Gestor de Servicios.
Apoyo al área de Talento Humano en el concepto del evento de cierre de año con la conferencia sobre cambio, con la presencia del Presidente de Méderi.
Redes Sociales:
- Fortalecimiento cuentas oficiales                                   ICETEX.                                                                                     - Monitoreo, reporte y escalamiento a las áreas encargadas de las PQR generadas por los ciudadanos a través de redes sociales. Respuesta a los ciudadanos.
- Campaña sobre apertura de convocatoria de crédito educativo.
- Piezas gráficas sobre convocatorias de becas en el exterior.
-  Videos sobre requisitos para solicitar el crédito, testimonios de beneficiarios y normalización de cartera.                                                                                      - Video tutorial sobre cómo diligenciar el formulario de aplicación</t>
  </si>
  <si>
    <t>Se publica en la pagina Web de la entidad, los informes de transparencia de los meses de octubre, noviembre y diciembre de 2018.
La dirección en la que se encuentran publicados los informes es la siguiente: https://portal.icetex.gov.co/Portal/Home/transparecia</t>
  </si>
  <si>
    <t xml:space="preserve">Se realizó el diagnóstico de la información publicada en la página vs la normatividad aplicable y se encuentra el desarrollo de las actividades establecidas para la vigencia 2018 y de conformidad con los recursos con los que contaba la Entidad. Todas las solicitudes completas y diligenciadas para la actualización y divulgación portal de ICETEX / 2018-2 , fueron publicadas. A la fecha se cuenta con un total de 686 actualizaciones y publicaciones, en ultimo trimestre se realizaron 187 actualizaciones en el portal web. </t>
  </si>
  <si>
    <t>Se realizaron las actividades propuestas en el plan de trabajo del ICETEX, adicionalmente se presento el avance al Ministerio de Educación el 20/12/2018, dentro de las actividades realizadas se encuentran la construcción de los mapas del conocimiento, construcción de herramienta para trasferir el conocimiento, aprobación de lineamientos de lecciones aprendidas por parte del comité Institucional de Gestión y Desempeño,  adicionalmente se establecieron las comunidades de practica a través de la herramienta dispuesto para todos los colaboradores.</t>
  </si>
  <si>
    <t>Se cumplió con las actividades proyectadas dentro del plan anual de trabajo 2018, el cual fue presentado y aprobado en Comité SARO SARLAFT de octubre y Diciembre. 
- Se realizo el monitoreo a los riesgos de corrupción y presentados para aprobación en Comité SARO-SARLAFT.
- se realizo el monitoreo a los riesgos operativos de la Entidad con corte a Diciembre y presentados en Comité.
- Atender y entregar información requerida por la Oficina de Control Interno y la Revisoría Fiscal, en la revisión del Sistema de Administración de Riesgo Operativo.
- la Oficina de Riesgos ha venido acompañando nuevos proyectos impulsados por la alta gerencia, identificando y construyendo las respectivas matrices de riesgos de proyecto y de procesos.</t>
  </si>
  <si>
    <t>Se realizaron las actividades programadas en el Plan de Seguridad y Salud en Trabajo correspondiente IV trimestre, En el trimestre se dio cumplimiento al 97% de las actividades programadas en el plan anual de SGSST, de acuerdo a los establecido en el cronograma. Para el trimestre se programaron 40 y se ejecutaron 38 actividades. Se realizaron actividades como simulacro de evacuación en todas las oficinas de ICETEX a nivel nacional, revisión del sistema por la alta dirección, elecciones del COPASST 2018-2020, Premiación de incentivos a la brigada de emergencias y a los miembros del COPASST, se realizó inducción y reinducción en seguridad y salud en el trabajo a casi la totalidad de los colaboradores de la entidad, se realizó auditoría al SG-SST por parte del área de Control Interno, Boletín Saludablemente donde se divulgan aspectos importantes de seguridad y salud en el trabajo para todos los colaboradores. Se reprogramaron actividades de Inspecciones de seguridad para el próximo año una vez se terminen las obras de adecuación y reubicación de personal en la sede centro de ICETEX Bogotá.</t>
  </si>
  <si>
    <t>Se realizaron las actividades propuestas para este trimestre como el diseño y socialización del modelo de liderazgo de la Entidad “Yo soy líder ICETEX” de acuerdo con la filosofía y valores del código de integridad, con el fin de promover la orientación al resultado,  el trabajo en equipo y el buen trato. 
Se realizó la premiación mejores equipos de trabajo, reconociendo  el desempeño laboral de los equipos de trabajo que logren niveles de excelencia, exaltando así, el mérito al desempeño en el ejercicio de las funciones y la generación de ideas innovadoras que contribuyan al mejoramiento en la función misional de la Entidad, adicionalmente se diseño de un sitio de integridad dentro de la plataforma de SharePoint de Talento Humano a través del cual se podrá interactuar con los funcionarios y podrán retroalimentar el proceso de implementación del Código y se desarrollaron las actividades de la caja de herramientas de la función pública con el fin de afianzar los valores entre los líderes del equipo MECI/Calidad (representantes de todas las áreas) y la Oficina Asesora de Planeación.</t>
  </si>
  <si>
    <t xml:space="preserve">El avance de los 4 componentes que comprenden Gobierno Digital y que reporta la Dirección de Tecnología corresponde a:
1) TIC para servicios : 76,8%
2) TIC Gobierno abierto : 94,4%
3) TIC Gestión : 82,1%
4) TIC Seguridad y privacidad de la información : 70% 
</t>
  </si>
  <si>
    <t>Defensa Judicial: Se continua atendiendo la defensa judicial de la entidad con los abogados externos especializados en diferentes ramas del derecho, evidencia: carpeta de los contratos e informes presentados mensualmente. Cobro Coactivo:  oficios solicitud de investigación de bienes evidencia: carpetas de cada caso. Movimientos Procesales: la información de los procesos se actualizó en la herramienta Ekogui, la cual quedó alineada con el informe presentado a la Vicepresidencia Financiera y de acuerdo a lo ordenado en la Resolución 353 de 2016 y la resolución 980 de junio de 2018.</t>
  </si>
  <si>
    <t xml:space="preserve">Se realiza el monitoreo y seguimiento en la Plataforma del suit para el tercer cuatrimestre. En cuanto a la acción de racionalización del Tramite "saldos a devolver a través de atención virtual" y dado su costo para la implementación reportado por la oficina comercial y de mercadeo,  se procedió a llevar a aprobación del comite institucional de gestion y desempeño la eliminación de la acción. Lo anterior se elevo a consulta del DAFP, quienes lo aprobaron y en el mes de octubre/18, se eliminó dicha actividad del Plan de racionalización y se actualizo el PAAC 2018 en su versión 2, la cual fue publicada en la pagina WEB del ICETEX : 
link: https://portal.icetex.gov.co/Portal/Home/el-icetex/sistema-integrado-gestion/plan-anticorrupcion-y-atencion-al-ciudadano 
</t>
  </si>
  <si>
    <t xml:space="preserve">
Al 14 de diciembre de 2018 las Oficinas Móviles del ICETEX recorrieron el 100% de los municipios previstos para la presente vigencia (460). Por otra parte, en el último trimestre  se diseñó y aplicó la encuesta a los funcionarios y a la ciudadanía para evaluar la estrategia de rendición de cuentas. Se realizó el video de la jornada de normalización de cartera, el cual se encuentra pulicado en el link: https://www.youtube.com/watch?v=IbOq-sID048</t>
  </si>
  <si>
    <t>En el cuarto trimestre del año 2018 la Vicepresidencia de Fondos en Administración gracias a la gestión comercial alcanzó la suscripción de 35 adiciones a los convenios vigentes por un valor de 70.317 Millones enfocado principalmente a los Fondos del sector cooperativo y Fondos del Ministerio de Educación Nacional. Por otra parte se realizaron la suscripción de 35 Convenios por un valor de 20.056 Millones principalmente del Fondo Departamento de Atlántico “Atlántico COCO” y Universidad de Atlántico.
Desde la Vicepresidencia de Fondos se realizo en el trascurso de año ingresaron alrededor de 1 Billón de Pesos.</t>
  </si>
  <si>
    <t>Para el IV trimestre de 2018 se realizaron 23 reuniones de Análisis Estratégico –RAE en la cual se revisó la ejecución y cumplimiento de los indicadores y metas asociados al  Balanced Scorecard (BSC), correspondiente al IV Trimestre de 2018 , abordando todas las dependencias de la entidad y cerrando el trimestre en un 100%. Las actas se encuentran en la unidad de almacenamiento One Drive. 
Adicionalmente se informa que se realizaron 3 comités de gestión y desempeño institucional, en los cuales se revisaron temas asociados a las políticas de MIPG.</t>
  </si>
  <si>
    <t>Se realizó un ejercicio de retroalimentación sobre nuevas funcionales para servicios de  formularios, que es uno de los objetivos de innovación abierta, buscando retroalimentación con clientes externos. Por otra parte en el mes de diciembre se realizaron dos ejercicios de innovación utilizando diferentes metodologías de pensamiento y permitieron identificar oportunidades de mejora, así como establecer planes de acción para la mejora de los temas tratados.</t>
  </si>
  <si>
    <t>En este periodo se procedió a revisar las correcciones enviadas por el MEN sobre el avance remitido para el III Trimestre del año. Por otra parte se revisaron en total 59 criterios de accesibilidad en 54 páginas.
Logrando la siguiente cobertura :
9 criterios en 100 %
10 criterios entre el 90% y el 99%
6 criterios entre el 80% y el 89%
1 criterios entre el 70% y el 79%
5 criterios entre el 60% y el 69%
1 criterios entre el 50% y el 59%
0 criterios entre el 40% y el 49%
2 criterios entre el 30% y el 39%
3 criterios entre el 20% y el 29%
1 criterios entre el 10% y el 19%
19 criterios entre el 0% y el 9%
2 criterios no aplicaron</t>
  </si>
  <si>
    <t xml:space="preserve">Teniendo en cuenta que las observaciones al proceso de Gestión Documental por parte del Grupo de Inspección y Vigilancia del Archivo General de la Nación fueron realizadas  en el año 2015.  El GIV del AGN decidió realizar una nueva visita del 6 al 9 de noviembre de 2018 con el fin de revisar nuevamente  todo el proceso de Gestión Documental. De la visita El GIV del AGN presentó el respectivo informe acerca del cual la entidad  realizó observaciones las cuales están en proceso de validación por parte del Archivo General de la Nación. Una vez se valide por parte del AGN el ICETEX definirá el plan  de trabajo para el año 2019.  </t>
  </si>
  <si>
    <r>
      <t>Cumplimiento de avance de los 12 planes asociados a MIPG; en cuanto a actividades ejecutadas vs planeadas. 
1. Plan Institucional de Archivos de la Entidad ­PINAR: 100%
2. Plan Anual de Adquisiciones:</t>
    </r>
    <r>
      <rPr>
        <sz val="10"/>
        <color rgb="FFFF0000"/>
        <rFont val="Arial"/>
        <family val="2"/>
      </rPr>
      <t xml:space="preserve"> </t>
    </r>
    <r>
      <rPr>
        <sz val="10"/>
        <rFont val="Arial"/>
        <family val="2"/>
      </rPr>
      <t>90%
3. Plan Anual de Vacantes: 100%
4. Plan de Previsión de Recursos Humanos: 100%
5. Plan Estratégico de Talento Humano: 100%
6. Plan Institucional de Capacitación:</t>
    </r>
    <r>
      <rPr>
        <sz val="10"/>
        <color rgb="FFFF0000"/>
        <rFont val="Arial"/>
        <family val="2"/>
      </rPr>
      <t xml:space="preserve"> </t>
    </r>
    <r>
      <rPr>
        <sz val="10"/>
        <rFont val="Arial"/>
        <family val="2"/>
      </rPr>
      <t>100%
7. Plan de Incentivos Institucionales: 100%
8. Plan SGSST: 97%
9. Plan Anticorrupción y de Atención al Ciudadano:	99%
10. Plan Estratégico de Tecnologías de la Información y las Comunicaciones ­ PETI: 95%
11. Plan de Tratamiento de Riesgos de Seguridad y Privacidad de la Información: 100%
12. Plan de Seguridad y Privacidad de la Información: 100%</t>
    </r>
  </si>
  <si>
    <t>Al mes de diciembre se han efectuado 1.263 adjudicaciones.
Se desembolsaron 2.013 créditos para sostenimiento y se renovaron 4.660 créditos para población víctima. Por instrucción del MEN, se utilizaron los saldos disponibles del año 2017 de este fondo y se ha logrado otorgar mas créditos para la poblacion victima.</t>
  </si>
  <si>
    <t>Al mes de diciembre se han adjudicado 9.021 subsidios de sostenimiento. A la fecha se encuentran giros con estado rechazado por inconsistencias con el medio de pago.</t>
  </si>
  <si>
    <t>Al mes de diciembre se han renovado 89.950 subsidios de sostenimiento. A la fecha se encuentran giros con estado rechazado por inconsistencias con el medio de pago.</t>
  </si>
  <si>
    <t>Al mes de diciembre se han efectuado 25 nuevas adjudicaciones para población en condición de discapacidad. Por instrucción del MEN, se utilizaron los saldos disponibles del año 2017 de este fondo y se ha logrado otorgar mas créditos para la poblacion en condición de discapacidad.</t>
  </si>
  <si>
    <r>
      <t xml:space="preserve">Al mes de diciembre se han desembolsado </t>
    </r>
    <r>
      <rPr>
        <b/>
        <sz val="10"/>
        <rFont val="Arial"/>
        <family val="2"/>
      </rPr>
      <t>3.240</t>
    </r>
    <r>
      <rPr>
        <sz val="10"/>
        <rFont val="Arial"/>
        <family val="2"/>
      </rPr>
      <t xml:space="preserve"> nuevos créditos para población indígena. Sin embargo, se legalizaron en total en la vigencia </t>
    </r>
    <r>
      <rPr>
        <b/>
        <sz val="10"/>
        <rFont val="Arial"/>
        <family val="2"/>
      </rPr>
      <t>3.424</t>
    </r>
    <r>
      <rPr>
        <sz val="10"/>
        <rFont val="Arial"/>
        <family val="2"/>
      </rPr>
      <t xml:space="preserve"> nuevos créditos que deben ser desembolsados con los recursos apropiados en el fondo.</t>
    </r>
  </si>
  <si>
    <t>Al mes de diciembre se efectuaron 7.333 renovaciones para población indígena.</t>
  </si>
  <si>
    <t>Al mes de diciembre se han desembolsado 2.754 nuevos créditos para población  afrodescendiente. Sin embargo se legalizaron 3.749 nuevos créditos durante la vigencia que deben ser desembolsados con los recursos apropiados en el fondo.</t>
  </si>
  <si>
    <t>Al mes de diciembre se efectuaron 12.386 renovaciones para población afrodescendiente.</t>
  </si>
  <si>
    <t>Al mes de diciembre se han adjudicado 10 nuevos créditos para población RROM. Por instrucción del MEN, se utilizaron los saldos disponibles del año 2017 de este fondo y se adjudicaron nuevos créditos para los periodos 2018-1 y 2018-2, cada uno de estos periodos con un cupo de 5 beneficiarios. Al mes de diciembre se han efectuado 44 renovaciones para ésta población.</t>
  </si>
  <si>
    <t>Al mes de diciembre se han efectuado 9.889 condonaciones del 25%.</t>
  </si>
  <si>
    <t>Al mes de diciembre se han desembolsado 81 nuevos créditos a los mejores bachilleres, teniendo en cuenta que este es un programa por demanda y los creditos adjudicados son los correspondientes a las solicitudes presentadas.
Se adjudicó la Beca  "Omaira Sánchez" 
Se efectuaron 6 renovaciones de la Beca "Jóvenes ciudadanos de Paz"</t>
  </si>
  <si>
    <t>Al mes de diciembre se renovaron 812 subsidios a los mejores bachilleres.</t>
  </si>
  <si>
    <t xml:space="preserve">Al mes de diciembre se otorgaron 28 nuevas becas para maestría y doctorado, y se efectuaron 57 renovaciones. </t>
  </si>
  <si>
    <t>Se adjudicó la beca correspondiente</t>
  </si>
  <si>
    <t>*Al mes de diciembre se han efectuado 7.176 giros de adjudicación de nuevos pilos.
*Se han efectuado 7.181 giros de nuevos subsidios para Ser Pilo Paga.
* Se han efectuado 28.616 giros de renovación por concepto de matrícula de Ser Pilo Paga.
* Se han realizado 28.606 giros de renovación a beneficiarios del Subsidio de Sostenimiento del programa Ser Pilo Paga.</t>
  </si>
  <si>
    <t>Al mes de diciembre se han adjudicado 92 nuevos créditos para maestros.  En la vigencia 2018 no se realizó convocatoria por parte del Ministerio de Educación Nacional y los créditos desembolsados corresponden a compromisos que ya se tenían adquiridos con las universidades.</t>
  </si>
  <si>
    <t>Al mes de diciembre se renovaron 3.943 créditos para maestros.</t>
  </si>
  <si>
    <t xml:space="preserve">Al mes de diciembre se presentaron solo 158 beneficiarios con derecho a condonaciones a mejores Saber Pro. </t>
  </si>
  <si>
    <t>Al mes de diciembre se han desembolsado 11.181 créditos susceptibles de recibir subsidio de tasa.</t>
  </si>
  <si>
    <t>Al mes de diciembre se renovaron 132.516 créditos con subsidio de tasa.</t>
  </si>
  <si>
    <t xml:space="preserve">Se situaron a través del PAC $326.991.967.734 para disminución de la tasa de interes. </t>
  </si>
  <si>
    <t>Al mes de diciembre se renovaron 10.779 créditos para médicos, equivalente a 3.242 beneficiarios.</t>
  </si>
  <si>
    <t>Al cierre de la vigencia 2018 se presenta una ejecución presupuestal definitiva con niveles adecuados de ejecución.</t>
  </si>
  <si>
    <t xml:space="preserve">
Durante el trimestre se realizó seguimiento permanente a la ejecución presupuestal con las diferentes áreas de la Entidad, con el fin de identificar los ajustes necesarios para optimizar recursos y lograr así una mejor ejecución.
Al cierre de la vigencia 2018 se presenta una ejecución presupuestal definitiva con niveles adecuados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</si>
</sst>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quot;$&quot;\ #,##0_);[Red]\(&quot;$&quot;\ #,##0\)"/>
    <numFmt numFmtId="165" formatCode="_ &quot;$&quot;\ * #,##0.00_ ;_ &quot;$&quot;\ * \-#,##0.00_ ;_ &quot;$&quot;\ * &quot;-&quot;??_ ;_ @_ "/>
    <numFmt numFmtId="166" formatCode="_ * #,##0.00_ ;_ * \-#,##0.00_ ;_ * &quot;-&quot;??_ ;_ @_ "/>
    <numFmt numFmtId="167" formatCode="0.0%"/>
    <numFmt numFmtId="168" formatCode="_-* #,##0.00_-;\-* #,##0.00_-;_-* &quot;-&quot;_-;_-@_-"/>
    <numFmt numFmtId="169" formatCode="_-* #,##0.0_-;\-* #,##0.0_-;_-* &quot;-&quot;_-;_-@_-"/>
    <numFmt numFmtId="170" formatCode="#,##0_ ;\-#,##0\ "/>
    <numFmt numFmtId="171" formatCode="#,##0.00_ ;\-#,##0.00\ "/>
    <numFmt numFmtId="172" formatCode="#,##0.000_ ;\-#,##0.000\ "/>
  </numFmts>
  <fonts count="48">
    <font>
      <sz val="10"/>
      <name val="Arial"/>
    </font>
    <font>
      <b/>
      <sz val="8"/>
      <name val="Arial"/>
      <family val="2"/>
    </font>
    <font>
      <sz val="10"/>
      <name val="Arial"/>
      <family val="2"/>
    </font>
    <font>
      <sz val="10"/>
      <name val="Arial"/>
      <family val="2"/>
    </font>
    <font>
      <sz val="8"/>
      <name val="Verdana"/>
      <family val="2"/>
    </font>
    <font>
      <sz val="12"/>
      <name val="Calibri"/>
      <family val="2"/>
      <scheme val="minor"/>
    </font>
    <font>
      <b/>
      <sz val="12"/>
      <name val="Calibri"/>
      <family val="2"/>
      <scheme val="minor"/>
    </font>
    <font>
      <b/>
      <sz val="26"/>
      <color theme="0"/>
      <name val="Calibri"/>
      <family val="2"/>
      <scheme val="minor"/>
    </font>
    <font>
      <b/>
      <sz val="14"/>
      <name val="Calibri"/>
      <family val="2"/>
      <scheme val="minor"/>
    </font>
    <font>
      <sz val="11"/>
      <name val="Calibri"/>
      <family val="2"/>
      <scheme val="minor"/>
    </font>
    <font>
      <sz val="10"/>
      <name val="Arial"/>
      <family val="2"/>
    </font>
    <font>
      <b/>
      <sz val="11"/>
      <name val="Calibri"/>
      <family val="2"/>
      <scheme val="minor"/>
    </font>
    <font>
      <sz val="10"/>
      <name val="Arial"/>
      <family val="2"/>
    </font>
    <font>
      <sz val="12"/>
      <name val="Arial"/>
      <family val="2"/>
    </font>
    <font>
      <sz val="12"/>
      <name val="Calibri"/>
      <family val="2"/>
    </font>
    <font>
      <sz val="10"/>
      <name val="Verdana"/>
      <family val="2"/>
    </font>
    <font>
      <sz val="10"/>
      <color theme="0"/>
      <name val="Arial"/>
      <family val="2"/>
    </font>
    <font>
      <sz val="11"/>
      <name val="Calibri "/>
    </font>
    <font>
      <b/>
      <sz val="9"/>
      <name val="Arial"/>
      <family val="2"/>
    </font>
    <font>
      <sz val="10"/>
      <name val="Calibri"/>
      <family val="2"/>
      <scheme val="minor"/>
    </font>
    <font>
      <b/>
      <sz val="16"/>
      <name val="Calibri"/>
      <family val="2"/>
      <scheme val="minor"/>
    </font>
    <font>
      <b/>
      <sz val="18"/>
      <name val="Calibri"/>
      <family val="2"/>
      <scheme val="minor"/>
    </font>
    <font>
      <u/>
      <sz val="10"/>
      <name val="Arial"/>
      <family val="2"/>
    </font>
    <font>
      <sz val="9"/>
      <name val="Arial"/>
      <family val="2"/>
    </font>
    <font>
      <b/>
      <sz val="12"/>
      <name val="Arial"/>
      <family val="2"/>
    </font>
    <font>
      <b/>
      <sz val="11"/>
      <color theme="0"/>
      <name val="Calibri"/>
      <family val="2"/>
      <scheme val="minor"/>
    </font>
    <font>
      <b/>
      <sz val="10"/>
      <name val="Arial"/>
      <family val="2"/>
    </font>
    <font>
      <b/>
      <sz val="11"/>
      <color theme="0"/>
      <name val="Arial"/>
      <family val="2"/>
    </font>
    <font>
      <b/>
      <sz val="10"/>
      <color theme="0"/>
      <name val="Arial"/>
      <family val="2"/>
    </font>
    <font>
      <b/>
      <sz val="10"/>
      <color theme="1"/>
      <name val="Arial"/>
      <family val="2"/>
    </font>
    <font>
      <u/>
      <sz val="10"/>
      <color theme="10"/>
      <name val="Arial"/>
      <family val="2"/>
    </font>
    <font>
      <b/>
      <sz val="9"/>
      <color indexed="81"/>
      <name val="Tahoma"/>
      <family val="2"/>
    </font>
    <font>
      <sz val="9"/>
      <color indexed="81"/>
      <name val="Tahoma"/>
      <family val="2"/>
    </font>
    <font>
      <b/>
      <sz val="10"/>
      <color rgb="FF0099CC"/>
      <name val="Arial"/>
      <family val="2"/>
    </font>
    <font>
      <sz val="11"/>
      <color rgb="FF000000"/>
      <name val="Calibri"/>
      <family val="2"/>
      <scheme val="minor"/>
    </font>
    <font>
      <sz val="12"/>
      <color rgb="FF000000"/>
      <name val="Calibri"/>
      <family val="2"/>
      <scheme val="minor"/>
    </font>
    <font>
      <sz val="10"/>
      <color rgb="FF000000"/>
      <name val="Arial"/>
      <family val="2"/>
    </font>
    <font>
      <i/>
      <sz val="12"/>
      <color rgb="FF00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i/>
      <sz val="11"/>
      <color theme="0"/>
      <name val="Calibri"/>
      <family val="2"/>
      <scheme val="minor"/>
    </font>
    <font>
      <b/>
      <sz val="10"/>
      <color theme="0"/>
      <name val="Calibri"/>
      <family val="2"/>
      <scheme val="minor"/>
    </font>
    <font>
      <sz val="8"/>
      <name val="Arial"/>
      <family val="2"/>
    </font>
    <font>
      <b/>
      <sz val="8"/>
      <name val="Calibri"/>
      <family val="2"/>
      <scheme val="minor"/>
    </font>
    <font>
      <sz val="10"/>
      <color rgb="FFFF0000"/>
      <name val="Arial"/>
      <family val="2"/>
    </font>
    <font>
      <sz val="11"/>
      <name val="Calibri"/>
      <family val="2"/>
    </font>
    <font>
      <sz val="10"/>
      <color theme="1"/>
      <name val="Arial"/>
      <family val="2"/>
    </font>
  </fonts>
  <fills count="1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0"/>
        <bgColor rgb="FF000000"/>
      </patternFill>
    </fill>
    <fill>
      <patternFill patternType="solid">
        <fgColor theme="4" tint="0.59999389629810485"/>
        <bgColor indexed="64"/>
      </patternFill>
    </fill>
    <fill>
      <patternFill patternType="solid">
        <fgColor theme="4" tint="-0.499984740745262"/>
        <bgColor indexed="64"/>
      </patternFill>
    </fill>
    <fill>
      <patternFill patternType="lightUp">
        <bgColor theme="0" tint="-4.9989318521683403E-2"/>
      </patternFill>
    </fill>
    <fill>
      <patternFill patternType="solid">
        <fgColor rgb="FFFF000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4"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17">
    <xf numFmtId="0" fontId="0" fillId="0" borderId="0"/>
    <xf numFmtId="166" fontId="3" fillId="0" borderId="0" applyFont="0" applyFill="0" applyBorder="0" applyAlignment="0" applyProtection="0"/>
    <xf numFmtId="165"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9" fontId="10"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41" fontId="12" fillId="0" borderId="0" applyFont="0" applyFill="0" applyBorder="0" applyAlignment="0" applyProtection="0"/>
    <xf numFmtId="9" fontId="2" fillId="0" borderId="0" applyFont="0" applyFill="0" applyBorder="0" applyAlignment="0" applyProtection="0"/>
    <xf numFmtId="0" fontId="2" fillId="0" borderId="0"/>
    <xf numFmtId="41" fontId="12" fillId="0" borderId="0" applyFont="0" applyFill="0" applyBorder="0" applyAlignment="0" applyProtection="0"/>
    <xf numFmtId="41" fontId="2" fillId="0" borderId="0" applyFont="0" applyFill="0" applyBorder="0" applyAlignment="0" applyProtection="0"/>
    <xf numFmtId="0" fontId="30" fillId="0" borderId="0" applyNumberFormat="0" applyFill="0" applyBorder="0" applyAlignment="0" applyProtection="0"/>
  </cellStyleXfs>
  <cellXfs count="429">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xf numFmtId="0" fontId="4" fillId="5" borderId="0" xfId="0" applyFont="1" applyFill="1" applyAlignment="1">
      <alignment vertical="center" wrapText="1"/>
    </xf>
    <xf numFmtId="0" fontId="4" fillId="6" borderId="0" xfId="0" applyFont="1" applyFill="1" applyAlignment="1">
      <alignment vertical="center" wrapText="1"/>
    </xf>
    <xf numFmtId="0" fontId="2" fillId="7" borderId="0" xfId="0" applyFont="1" applyFill="1" applyAlignment="1">
      <alignment vertical="center"/>
    </xf>
    <xf numFmtId="0" fontId="9" fillId="0" borderId="7" xfId="0" applyFont="1" applyBorder="1" applyAlignment="1">
      <alignment horizontal="justify" vertical="center" wrapText="1"/>
    </xf>
    <xf numFmtId="0" fontId="5" fillId="0" borderId="7" xfId="0" applyFont="1" applyBorder="1" applyAlignment="1">
      <alignment horizontal="justify" vertical="center" wrapText="1"/>
    </xf>
    <xf numFmtId="9" fontId="5" fillId="4" borderId="7" xfId="0" applyNumberFormat="1" applyFont="1" applyFill="1" applyBorder="1" applyAlignment="1">
      <alignment horizontal="center" vertical="center"/>
    </xf>
    <xf numFmtId="9" fontId="0" fillId="0" borderId="0" xfId="7" applyFont="1"/>
    <xf numFmtId="0" fontId="5" fillId="4" borderId="7" xfId="0" applyFont="1" applyFill="1" applyBorder="1" applyAlignment="1">
      <alignment horizontal="center" vertical="center"/>
    </xf>
    <xf numFmtId="0" fontId="0" fillId="0" borderId="0" xfId="0" applyAlignment="1">
      <alignment horizontal="center" vertical="center"/>
    </xf>
    <xf numFmtId="0" fontId="6" fillId="8" borderId="7" xfId="0" applyFont="1" applyFill="1" applyBorder="1" applyAlignment="1">
      <alignment horizontal="center" vertical="center"/>
    </xf>
    <xf numFmtId="0" fontId="5" fillId="0" borderId="7" xfId="0" applyFont="1" applyBorder="1" applyAlignment="1">
      <alignment horizontal="center" vertical="center" wrapText="1"/>
    </xf>
    <xf numFmtId="14" fontId="5" fillId="0" borderId="7" xfId="0" applyNumberFormat="1" applyFont="1" applyBorder="1" applyAlignment="1">
      <alignment horizontal="center" vertical="center"/>
    </xf>
    <xf numFmtId="9" fontId="5" fillId="0" borderId="7" xfId="0" applyNumberFormat="1" applyFont="1" applyBorder="1" applyAlignment="1">
      <alignment horizontal="center" vertical="center"/>
    </xf>
    <xf numFmtId="9" fontId="5" fillId="0" borderId="7" xfId="0" applyNumberFormat="1" applyFont="1" applyBorder="1" applyAlignment="1">
      <alignment horizontal="center" vertical="center" wrapText="1"/>
    </xf>
    <xf numFmtId="9" fontId="5" fillId="0" borderId="7" xfId="0" applyNumberFormat="1" applyFont="1" applyBorder="1" applyAlignment="1">
      <alignment horizontal="left" vertical="top" wrapText="1"/>
    </xf>
    <xf numFmtId="14" fontId="5" fillId="0" borderId="7" xfId="0" applyNumberFormat="1" applyFont="1" applyBorder="1" applyAlignment="1">
      <alignment horizontal="center" vertical="center" wrapText="1"/>
    </xf>
    <xf numFmtId="9" fontId="5" fillId="4" borderId="7" xfId="7" applyFont="1" applyFill="1" applyBorder="1" applyAlignment="1">
      <alignment horizontal="center" vertical="center"/>
    </xf>
    <xf numFmtId="9" fontId="5" fillId="0" borderId="7" xfId="7" applyFont="1" applyBorder="1" applyAlignment="1">
      <alignment horizontal="center" vertical="center" wrapText="1"/>
    </xf>
    <xf numFmtId="41" fontId="5" fillId="0" borderId="7" xfId="11" applyFont="1" applyBorder="1" applyAlignment="1">
      <alignment horizontal="center" vertical="center" wrapText="1"/>
    </xf>
    <xf numFmtId="168" fontId="5" fillId="0" borderId="7" xfId="11" applyNumberFormat="1" applyFont="1" applyBorder="1" applyAlignment="1">
      <alignment horizontal="center" vertical="center" wrapText="1"/>
    </xf>
    <xf numFmtId="9" fontId="5" fillId="4" borderId="7" xfId="7"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41" fontId="5" fillId="4" borderId="7" xfId="11" applyFont="1" applyFill="1" applyBorder="1" applyAlignment="1">
      <alignment horizontal="center" vertical="center" wrapText="1"/>
    </xf>
    <xf numFmtId="9" fontId="5" fillId="4" borderId="7" xfId="0" applyNumberFormat="1" applyFont="1" applyFill="1" applyBorder="1" applyAlignment="1">
      <alignment horizontal="center" vertical="center" wrapText="1"/>
    </xf>
    <xf numFmtId="9" fontId="5" fillId="4" borderId="7" xfId="11" applyNumberFormat="1" applyFont="1" applyFill="1" applyBorder="1" applyAlignment="1">
      <alignment horizontal="center" vertical="center" wrapText="1"/>
    </xf>
    <xf numFmtId="0" fontId="5" fillId="10" borderId="7" xfId="3" applyFont="1" applyFill="1" applyBorder="1" applyAlignment="1" applyProtection="1">
      <alignment horizontal="center" vertical="center" wrapText="1"/>
      <protection locked="0"/>
    </xf>
    <xf numFmtId="9" fontId="5" fillId="4" borderId="7" xfId="12" applyFont="1" applyFill="1" applyBorder="1" applyAlignment="1">
      <alignment horizontal="center" vertical="center" wrapText="1"/>
    </xf>
    <xf numFmtId="168" fontId="5" fillId="4" borderId="7" xfId="11" applyNumberFormat="1" applyFont="1" applyFill="1" applyBorder="1" applyAlignment="1">
      <alignment horizontal="center" vertical="center" wrapText="1"/>
    </xf>
    <xf numFmtId="169" fontId="5" fillId="4" borderId="7" xfId="11" applyNumberFormat="1" applyFont="1" applyFill="1" applyBorder="1" applyAlignment="1">
      <alignment horizontal="center" vertical="center" wrapText="1"/>
    </xf>
    <xf numFmtId="10" fontId="5" fillId="0" borderId="7" xfId="7" applyNumberFormat="1" applyFont="1" applyBorder="1" applyAlignment="1">
      <alignment horizontal="center" vertical="center" wrapText="1"/>
    </xf>
    <xf numFmtId="0" fontId="2" fillId="4" borderId="7" xfId="0" applyFont="1" applyFill="1" applyBorder="1" applyAlignment="1">
      <alignment horizontal="center" vertical="center" wrapText="1"/>
    </xf>
    <xf numFmtId="14" fontId="14" fillId="4" borderId="7" xfId="0" applyNumberFormat="1" applyFont="1" applyFill="1" applyBorder="1" applyAlignment="1">
      <alignment horizontal="center" vertical="center" wrapText="1"/>
    </xf>
    <xf numFmtId="10" fontId="14" fillId="0" borderId="7" xfId="7" applyNumberFormat="1" applyFont="1" applyBorder="1" applyAlignment="1">
      <alignment horizontal="center" vertical="center" wrapText="1"/>
    </xf>
    <xf numFmtId="0" fontId="14" fillId="4" borderId="7" xfId="0" applyFont="1" applyFill="1" applyBorder="1" applyAlignment="1">
      <alignment horizontal="center" vertical="center" wrapText="1"/>
    </xf>
    <xf numFmtId="9" fontId="0" fillId="0" borderId="7" xfId="12" applyFont="1" applyBorder="1" applyAlignment="1">
      <alignment horizontal="center" vertical="center"/>
    </xf>
    <xf numFmtId="0" fontId="9" fillId="0" borderId="7" xfId="3" applyFont="1" applyBorder="1" applyAlignment="1">
      <alignment horizontal="center" vertical="center" wrapText="1"/>
    </xf>
    <xf numFmtId="0" fontId="9" fillId="0" borderId="7" xfId="3" applyFont="1" applyBorder="1" applyAlignment="1">
      <alignment horizontal="center" vertical="center"/>
    </xf>
    <xf numFmtId="0" fontId="13" fillId="4" borderId="7"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readingOrder="1"/>
      <protection locked="0"/>
    </xf>
    <xf numFmtId="0" fontId="13" fillId="0" borderId="7" xfId="0" applyFont="1" applyBorder="1" applyAlignment="1" applyProtection="1">
      <alignment horizontal="center" vertical="center" wrapText="1"/>
      <protection locked="0"/>
    </xf>
    <xf numFmtId="0" fontId="14" fillId="0" borderId="7" xfId="3" applyFont="1" applyBorder="1" applyAlignment="1">
      <alignment horizontal="center" vertical="center"/>
    </xf>
    <xf numFmtId="41" fontId="14" fillId="0" borderId="7" xfId="11" applyFont="1" applyBorder="1" applyAlignment="1">
      <alignment horizontal="center" vertical="center" wrapText="1"/>
    </xf>
    <xf numFmtId="0" fontId="13" fillId="4" borderId="7" xfId="0" applyFont="1" applyFill="1" applyBorder="1" applyAlignment="1">
      <alignment horizontal="center" vertical="center" wrapText="1"/>
    </xf>
    <xf numFmtId="0" fontId="14" fillId="0" borderId="7" xfId="0" applyFont="1" applyBorder="1" applyAlignment="1">
      <alignment horizontal="center" vertical="center" wrapText="1"/>
    </xf>
    <xf numFmtId="0" fontId="5" fillId="0" borderId="7" xfId="0" applyFont="1" applyBorder="1" applyAlignment="1">
      <alignment horizontal="right" vertical="center" wrapText="1"/>
    </xf>
    <xf numFmtId="0" fontId="6" fillId="8" borderId="7" xfId="0" applyFont="1" applyFill="1" applyBorder="1" applyAlignment="1">
      <alignment horizontal="center" vertical="center" wrapText="1"/>
    </xf>
    <xf numFmtId="0" fontId="0" fillId="0" borderId="7" xfId="0" applyBorder="1" applyAlignment="1">
      <alignment horizontal="center" vertical="center" wrapText="1"/>
    </xf>
    <xf numFmtId="0" fontId="2" fillId="0" borderId="7" xfId="0" applyFont="1" applyBorder="1" applyAlignment="1">
      <alignment horizontal="center" vertical="center" wrapText="1"/>
    </xf>
    <xf numFmtId="10" fontId="2" fillId="0" borderId="7" xfId="0" applyNumberFormat="1" applyFont="1" applyBorder="1" applyAlignment="1">
      <alignment horizontal="center" vertical="center" wrapText="1"/>
    </xf>
    <xf numFmtId="41" fontId="0" fillId="0" borderId="7" xfId="11" applyFont="1" applyBorder="1" applyAlignment="1">
      <alignment horizontal="center" vertical="center"/>
    </xf>
    <xf numFmtId="0" fontId="5" fillId="4" borderId="7" xfId="0" applyFont="1" applyFill="1" applyBorder="1" applyAlignment="1">
      <alignment horizontal="center" vertical="center" wrapText="1"/>
    </xf>
    <xf numFmtId="9" fontId="14" fillId="0" borderId="7"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9" fontId="14" fillId="0" borderId="7" xfId="7" applyFont="1" applyBorder="1" applyAlignment="1">
      <alignment horizontal="center" vertical="center" wrapText="1"/>
    </xf>
    <xf numFmtId="10" fontId="14" fillId="0" borderId="7" xfId="11" applyNumberFormat="1" applyFont="1" applyBorder="1" applyAlignment="1">
      <alignment horizontal="center" vertical="center" wrapText="1"/>
    </xf>
    <xf numFmtId="0" fontId="11" fillId="11" borderId="7" xfId="0" applyFont="1" applyFill="1" applyBorder="1" applyAlignment="1">
      <alignment horizontal="center" vertical="center" wrapText="1"/>
    </xf>
    <xf numFmtId="0" fontId="0" fillId="0" borderId="0" xfId="0" applyAlignment="1">
      <alignment horizontal="center"/>
    </xf>
    <xf numFmtId="167" fontId="5" fillId="0" borderId="7" xfId="0" applyNumberFormat="1" applyFont="1" applyBorder="1" applyAlignment="1">
      <alignment horizontal="center" vertical="center" wrapText="1"/>
    </xf>
    <xf numFmtId="167" fontId="5" fillId="0" borderId="7" xfId="0" applyNumberFormat="1" applyFont="1" applyBorder="1" applyAlignment="1">
      <alignment horizontal="center" vertical="center"/>
    </xf>
    <xf numFmtId="0" fontId="0" fillId="0" borderId="7" xfId="0" applyBorder="1"/>
    <xf numFmtId="0" fontId="16" fillId="0" borderId="0" xfId="0" applyFont="1"/>
    <xf numFmtId="167" fontId="0" fillId="0" borderId="7" xfId="0" applyNumberFormat="1" applyBorder="1" applyAlignment="1">
      <alignment horizontal="center" vertical="center"/>
    </xf>
    <xf numFmtId="0" fontId="0" fillId="0" borderId="7" xfId="0" applyBorder="1" applyAlignment="1">
      <alignment horizontal="center"/>
    </xf>
    <xf numFmtId="0" fontId="0" fillId="0" borderId="7" xfId="0" applyBorder="1" applyAlignment="1">
      <alignment horizontal="center" vertical="center"/>
    </xf>
    <xf numFmtId="9" fontId="0" fillId="0" borderId="7" xfId="0" applyNumberFormat="1" applyBorder="1" applyAlignment="1">
      <alignment horizontal="center" vertical="center"/>
    </xf>
    <xf numFmtId="0" fontId="2" fillId="4" borderId="7" xfId="0" applyFont="1" applyFill="1" applyBorder="1" applyAlignment="1">
      <alignment horizontal="center" vertical="center"/>
    </xf>
    <xf numFmtId="0" fontId="15" fillId="0" borderId="7" xfId="0" applyFont="1" applyBorder="1" applyAlignment="1" applyProtection="1">
      <alignment horizontal="center" vertical="center" wrapText="1" readingOrder="1"/>
      <protection locked="0"/>
    </xf>
    <xf numFmtId="0" fontId="9" fillId="0" borderId="7" xfId="0" applyFont="1" applyBorder="1" applyAlignment="1">
      <alignment horizontal="center" vertical="center" wrapText="1"/>
    </xf>
    <xf numFmtId="9" fontId="9" fillId="0" borderId="7" xfId="7" applyFont="1" applyBorder="1" applyAlignment="1">
      <alignment horizontal="center" vertical="center" wrapText="1"/>
    </xf>
    <xf numFmtId="0" fontId="9" fillId="4" borderId="7" xfId="0" applyFont="1" applyFill="1" applyBorder="1" applyAlignment="1">
      <alignment horizontal="left" vertical="center" wrapText="1"/>
    </xf>
    <xf numFmtId="14" fontId="9" fillId="0" borderId="7" xfId="0" applyNumberFormat="1" applyFont="1" applyBorder="1" applyAlignment="1">
      <alignment horizontal="center" vertical="center" wrapText="1"/>
    </xf>
    <xf numFmtId="0" fontId="9" fillId="0" borderId="7" xfId="0" applyFont="1" applyBorder="1" applyAlignment="1">
      <alignment horizontal="left" vertical="center" wrapText="1"/>
    </xf>
    <xf numFmtId="9" fontId="9" fillId="0" borderId="7" xfId="0" applyNumberFormat="1" applyFont="1" applyBorder="1" applyAlignment="1">
      <alignment horizontal="center" vertical="center" wrapText="1"/>
    </xf>
    <xf numFmtId="0" fontId="5" fillId="4" borderId="7" xfId="0" applyFont="1" applyFill="1" applyBorder="1" applyAlignment="1">
      <alignment horizontal="justify" vertical="center" wrapText="1"/>
    </xf>
    <xf numFmtId="0" fontId="0" fillId="0" borderId="9" xfId="0" applyBorder="1" applyAlignment="1">
      <alignment horizontal="center" vertical="center"/>
    </xf>
    <xf numFmtId="41" fontId="0" fillId="0" borderId="9" xfId="11" applyFont="1" applyBorder="1" applyAlignment="1">
      <alignment horizontal="center" vertical="center"/>
    </xf>
    <xf numFmtId="164" fontId="5" fillId="0" borderId="7" xfId="0" applyNumberFormat="1" applyFont="1" applyBorder="1" applyAlignment="1">
      <alignment horizontal="center" vertical="center" wrapText="1"/>
    </xf>
    <xf numFmtId="10" fontId="0" fillId="0" borderId="0" xfId="0" applyNumberFormat="1" applyAlignment="1">
      <alignment horizontal="center" vertical="center"/>
    </xf>
    <xf numFmtId="0" fontId="0" fillId="4" borderId="7" xfId="0" applyFill="1" applyBorder="1" applyAlignment="1">
      <alignment horizontal="center" vertical="center" wrapText="1"/>
    </xf>
    <xf numFmtId="9" fontId="17" fillId="4" borderId="7" xfId="12" applyFont="1" applyFill="1" applyBorder="1" applyAlignment="1">
      <alignment horizontal="center" vertical="center"/>
    </xf>
    <xf numFmtId="0" fontId="18" fillId="8" borderId="7" xfId="0" applyFont="1" applyFill="1" applyBorder="1" applyAlignment="1">
      <alignment horizontal="center" vertical="center"/>
    </xf>
    <xf numFmtId="0" fontId="18" fillId="8" borderId="7" xfId="0" applyFont="1" applyFill="1" applyBorder="1" applyAlignment="1">
      <alignment horizontal="center" vertical="center" wrapText="1"/>
    </xf>
    <xf numFmtId="9" fontId="17" fillId="4" borderId="7" xfId="12" applyFont="1" applyFill="1" applyBorder="1" applyAlignment="1">
      <alignment horizontal="center" vertical="center" wrapText="1"/>
    </xf>
    <xf numFmtId="9" fontId="5" fillId="0" borderId="7" xfId="12" applyFont="1" applyBorder="1" applyAlignment="1">
      <alignment horizontal="center" vertical="center" wrapText="1"/>
    </xf>
    <xf numFmtId="41" fontId="5" fillId="0" borderId="7" xfId="15" applyFont="1" applyBorder="1" applyAlignment="1">
      <alignment horizontal="center" vertical="center" wrapText="1"/>
    </xf>
    <xf numFmtId="0" fontId="0" fillId="0" borderId="7" xfId="0" applyBorder="1" applyAlignment="1">
      <alignment vertical="center" wrapText="1"/>
    </xf>
    <xf numFmtId="41" fontId="5" fillId="0" borderId="7" xfId="15" applyFont="1" applyBorder="1" applyAlignment="1">
      <alignment horizontal="right" vertical="center" wrapText="1"/>
    </xf>
    <xf numFmtId="9" fontId="5" fillId="0" borderId="7" xfId="12" applyFont="1" applyBorder="1" applyAlignment="1">
      <alignment horizontal="right" vertical="center" wrapText="1"/>
    </xf>
    <xf numFmtId="10" fontId="2" fillId="0" borderId="7" xfId="0" applyNumberFormat="1" applyFont="1" applyBorder="1" applyAlignment="1">
      <alignment horizontal="left" vertical="center" wrapText="1"/>
    </xf>
    <xf numFmtId="167" fontId="2" fillId="0" borderId="7" xfId="12" applyNumberFormat="1" applyBorder="1" applyAlignment="1">
      <alignment horizontal="center" vertical="center" wrapText="1"/>
    </xf>
    <xf numFmtId="9" fontId="17" fillId="0" borderId="7" xfId="3" applyNumberFormat="1" applyFont="1" applyBorder="1" applyAlignment="1">
      <alignment horizontal="center" vertical="center"/>
    </xf>
    <xf numFmtId="9" fontId="19" fillId="0" borderId="0" xfId="0" applyNumberFormat="1" applyFont="1" applyAlignment="1">
      <alignment horizontal="center" vertical="center"/>
    </xf>
    <xf numFmtId="0" fontId="2" fillId="0" borderId="7" xfId="0" applyFont="1" applyBorder="1" applyAlignment="1">
      <alignment vertical="top" wrapText="1"/>
    </xf>
    <xf numFmtId="0" fontId="2" fillId="0" borderId="7" xfId="0" applyFont="1" applyBorder="1" applyAlignment="1">
      <alignment horizontal="left" vertical="top" wrapText="1"/>
    </xf>
    <xf numFmtId="170" fontId="5" fillId="0" borderId="7" xfId="11" applyNumberFormat="1" applyFont="1" applyBorder="1" applyAlignment="1">
      <alignment horizontal="center" vertical="center" wrapText="1"/>
    </xf>
    <xf numFmtId="171" fontId="5" fillId="0" borderId="7" xfId="11" applyNumberFormat="1" applyFont="1" applyBorder="1" applyAlignment="1">
      <alignment horizontal="center" vertical="center" wrapText="1"/>
    </xf>
    <xf numFmtId="172" fontId="0" fillId="0" borderId="7" xfId="11" applyNumberFormat="1" applyFont="1" applyBorder="1" applyAlignment="1">
      <alignment horizontal="center" vertical="center"/>
    </xf>
    <xf numFmtId="172" fontId="5" fillId="0" borderId="7" xfId="11" applyNumberFormat="1" applyFont="1" applyBorder="1" applyAlignment="1">
      <alignment horizontal="center" vertical="center" wrapText="1"/>
    </xf>
    <xf numFmtId="9" fontId="0" fillId="4" borderId="7" xfId="0" applyNumberFormat="1" applyFill="1" applyBorder="1" applyAlignment="1">
      <alignment horizontal="center" vertical="center"/>
    </xf>
    <xf numFmtId="0" fontId="0" fillId="0" borderId="7" xfId="0" applyBorder="1" applyAlignment="1">
      <alignment vertical="top" wrapText="1"/>
    </xf>
    <xf numFmtId="9" fontId="14" fillId="0" borderId="7" xfId="12" applyFont="1" applyBorder="1" applyAlignment="1">
      <alignment horizontal="center" vertical="center" wrapText="1"/>
    </xf>
    <xf numFmtId="0" fontId="0" fillId="0" borderId="7" xfId="0" applyBorder="1" applyAlignment="1">
      <alignment wrapText="1"/>
    </xf>
    <xf numFmtId="0" fontId="23" fillId="0" borderId="0" xfId="0" applyFont="1"/>
    <xf numFmtId="0" fontId="5" fillId="0" borderId="0" xfId="0" applyFont="1" applyAlignment="1">
      <alignment horizontal="center" vertical="center" wrapText="1"/>
    </xf>
    <xf numFmtId="9" fontId="5" fillId="0" borderId="7" xfId="7" applyFont="1" applyBorder="1" applyAlignment="1">
      <alignment horizontal="center" vertical="center"/>
    </xf>
    <xf numFmtId="1" fontId="9" fillId="0" borderId="7" xfId="11" applyNumberFormat="1" applyFont="1" applyBorder="1" applyAlignment="1">
      <alignment horizontal="center" vertical="center" wrapText="1"/>
    </xf>
    <xf numFmtId="0" fontId="24" fillId="8" borderId="7" xfId="0" applyFont="1" applyFill="1" applyBorder="1" applyAlignment="1">
      <alignment horizontal="center" vertical="center"/>
    </xf>
    <xf numFmtId="0" fontId="24" fillId="8" borderId="7" xfId="0" applyFont="1" applyFill="1" applyBorder="1" applyAlignment="1">
      <alignment horizontal="center" vertical="center" wrapText="1"/>
    </xf>
    <xf numFmtId="0" fontId="11" fillId="11" borderId="7" xfId="0" applyFont="1" applyFill="1" applyBorder="1" applyAlignment="1">
      <alignment horizontal="left" vertical="center" wrapText="1"/>
    </xf>
    <xf numFmtId="0" fontId="7" fillId="0" borderId="0" xfId="0" applyFont="1" applyAlignment="1">
      <alignment vertical="center"/>
    </xf>
    <xf numFmtId="0" fontId="2" fillId="0" borderId="7" xfId="0" applyFont="1" applyBorder="1" applyAlignment="1">
      <alignment horizontal="left" vertical="center" wrapText="1"/>
    </xf>
    <xf numFmtId="0" fontId="11" fillId="8" borderId="7"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left" wrapText="1"/>
    </xf>
    <xf numFmtId="0" fontId="26" fillId="0" borderId="7" xfId="0" applyFont="1" applyBorder="1" applyAlignment="1">
      <alignment horizontal="center" vertical="center" wrapText="1"/>
    </xf>
    <xf numFmtId="0" fontId="26" fillId="4" borderId="7" xfId="0" applyFont="1" applyFill="1" applyBorder="1" applyAlignment="1">
      <alignment horizontal="center" vertical="center" wrapText="1"/>
    </xf>
    <xf numFmtId="9" fontId="2" fillId="0" borderId="7" xfId="0" applyNumberFormat="1" applyFont="1" applyBorder="1" applyAlignment="1">
      <alignment horizontal="center" vertical="center" wrapText="1"/>
    </xf>
    <xf numFmtId="0" fontId="2" fillId="0" borderId="7" xfId="0" applyFont="1" applyBorder="1" applyAlignment="1">
      <alignment horizontal="justify" vertical="center" wrapText="1"/>
    </xf>
    <xf numFmtId="9" fontId="2" fillId="13" borderId="7" xfId="0" applyNumberFormat="1" applyFont="1" applyFill="1" applyBorder="1" applyAlignment="1">
      <alignment horizontal="center" vertical="center"/>
    </xf>
    <xf numFmtId="9" fontId="2" fillId="4" borderId="7" xfId="0" applyNumberFormat="1" applyFont="1" applyFill="1" applyBorder="1" applyAlignment="1">
      <alignment horizontal="center" vertical="center" wrapText="1"/>
    </xf>
    <xf numFmtId="0" fontId="2" fillId="4" borderId="7" xfId="0" applyFont="1" applyFill="1" applyBorder="1" applyAlignment="1">
      <alignment wrapText="1"/>
    </xf>
    <xf numFmtId="0" fontId="2" fillId="0" borderId="8" xfId="0" applyFont="1" applyBorder="1" applyAlignment="1">
      <alignment horizontal="center" vertical="center" wrapText="1"/>
    </xf>
    <xf numFmtId="0" fontId="2" fillId="13" borderId="7" xfId="0" applyFont="1" applyFill="1" applyBorder="1" applyAlignment="1">
      <alignment horizontal="center" vertical="center"/>
    </xf>
    <xf numFmtId="9" fontId="9" fillId="0" borderId="7" xfId="12" applyFont="1" applyBorder="1" applyAlignment="1">
      <alignment horizontal="center" vertical="center" wrapText="1"/>
    </xf>
    <xf numFmtId="9" fontId="9" fillId="4" borderId="7" xfId="12" applyFont="1" applyFill="1" applyBorder="1" applyAlignment="1">
      <alignment horizontal="center" vertical="center" wrapText="1"/>
    </xf>
    <xf numFmtId="0" fontId="2" fillId="0" borderId="7" xfId="0" applyFont="1" applyBorder="1" applyAlignment="1">
      <alignment wrapText="1"/>
    </xf>
    <xf numFmtId="0" fontId="2" fillId="0" borderId="7" xfId="0" applyFont="1" applyBorder="1" applyAlignment="1">
      <alignment horizontal="justify" vertical="center"/>
    </xf>
    <xf numFmtId="0" fontId="29" fillId="4" borderId="7" xfId="0" applyFont="1" applyFill="1" applyBorder="1" applyAlignment="1">
      <alignment horizontal="center" vertical="center" wrapText="1"/>
    </xf>
    <xf numFmtId="9" fontId="5" fillId="4" borderId="7" xfId="12" applyFont="1" applyFill="1" applyBorder="1" applyAlignment="1">
      <alignment horizontal="center" vertical="center"/>
    </xf>
    <xf numFmtId="9" fontId="5" fillId="0" borderId="7" xfId="12" applyFont="1" applyBorder="1" applyAlignment="1">
      <alignment horizontal="center" vertical="center"/>
    </xf>
    <xf numFmtId="9" fontId="5" fillId="13" borderId="7" xfId="0" applyNumberFormat="1" applyFont="1" applyFill="1" applyBorder="1" applyAlignment="1">
      <alignment horizontal="center" vertical="center"/>
    </xf>
    <xf numFmtId="0" fontId="2" fillId="4" borderId="7" xfId="0" applyFont="1" applyFill="1" applyBorder="1" applyAlignment="1">
      <alignment horizontal="left" vertical="center" wrapText="1"/>
    </xf>
    <xf numFmtId="10" fontId="5" fillId="4" borderId="7" xfId="12" applyNumberFormat="1" applyFont="1" applyFill="1" applyBorder="1" applyAlignment="1">
      <alignment horizontal="center" vertical="center"/>
    </xf>
    <xf numFmtId="0" fontId="2" fillId="4" borderId="7" xfId="0" applyFont="1" applyFill="1" applyBorder="1" applyAlignment="1">
      <alignment horizontal="left" wrapText="1"/>
    </xf>
    <xf numFmtId="41" fontId="5" fillId="4" borderId="7" xfId="15" applyFont="1" applyFill="1" applyBorder="1" applyAlignment="1">
      <alignment horizontal="center" vertical="center"/>
    </xf>
    <xf numFmtId="0" fontId="30" fillId="0" borderId="7" xfId="16" applyBorder="1" applyAlignment="1">
      <alignment horizontal="left" vertical="center" wrapText="1"/>
    </xf>
    <xf numFmtId="0" fontId="7" fillId="9" borderId="17" xfId="0" applyFont="1" applyFill="1" applyBorder="1" applyAlignment="1">
      <alignment vertical="center"/>
    </xf>
    <xf numFmtId="0" fontId="7" fillId="9" borderId="18" xfId="0" applyFont="1" applyFill="1" applyBorder="1" applyAlignment="1">
      <alignment vertical="center"/>
    </xf>
    <xf numFmtId="0" fontId="0" fillId="0" borderId="13" xfId="0" applyBorder="1"/>
    <xf numFmtId="0" fontId="9" fillId="0" borderId="0" xfId="0" applyFont="1"/>
    <xf numFmtId="0" fontId="11" fillId="8" borderId="7" xfId="0" applyFont="1" applyFill="1" applyBorder="1" applyAlignment="1">
      <alignment horizontal="center" vertical="center"/>
    </xf>
    <xf numFmtId="0" fontId="0" fillId="4" borderId="0" xfId="0" applyFill="1"/>
    <xf numFmtId="0" fontId="16" fillId="4" borderId="0" xfId="0" applyFont="1" applyFill="1"/>
    <xf numFmtId="0" fontId="28" fillId="0" borderId="0" xfId="0" applyFont="1" applyAlignment="1">
      <alignment vertical="center"/>
    </xf>
    <xf numFmtId="0" fontId="2" fillId="6" borderId="7" xfId="0" applyFont="1" applyFill="1" applyBorder="1" applyAlignment="1">
      <alignment horizontal="justify" vertical="center"/>
    </xf>
    <xf numFmtId="0" fontId="0" fillId="4" borderId="10" xfId="0" applyFill="1" applyBorder="1" applyAlignment="1">
      <alignment horizontal="center" vertical="center" wrapText="1"/>
    </xf>
    <xf numFmtId="0" fontId="34" fillId="0" borderId="7" xfId="0" applyFont="1" applyBorder="1" applyAlignment="1">
      <alignment horizontal="justify" vertical="top" wrapText="1"/>
    </xf>
    <xf numFmtId="9" fontId="35" fillId="0" borderId="7" xfId="0" applyNumberFormat="1" applyFont="1" applyBorder="1" applyAlignment="1">
      <alignment horizontal="left" vertical="top" wrapText="1"/>
    </xf>
    <xf numFmtId="0" fontId="34" fillId="0" borderId="7" xfId="0" applyFont="1" applyBorder="1" applyAlignment="1">
      <alignment horizontal="justify" vertical="center" wrapText="1"/>
    </xf>
    <xf numFmtId="9" fontId="5" fillId="6" borderId="7" xfId="0" applyNumberFormat="1" applyFont="1" applyFill="1" applyBorder="1" applyAlignment="1">
      <alignment horizontal="center" vertical="center" wrapText="1"/>
    </xf>
    <xf numFmtId="0" fontId="34" fillId="0" borderId="7" xfId="0" applyFont="1" applyBorder="1" applyAlignment="1">
      <alignment horizontal="center" vertical="center" wrapText="1"/>
    </xf>
    <xf numFmtId="0" fontId="0" fillId="6" borderId="7" xfId="0" applyFill="1" applyBorder="1" applyAlignment="1">
      <alignment vertical="center" wrapText="1"/>
    </xf>
    <xf numFmtId="0" fontId="5" fillId="14" borderId="7" xfId="0" applyFont="1" applyFill="1" applyBorder="1" applyAlignment="1">
      <alignment horizontal="justify" vertical="center" wrapText="1"/>
    </xf>
    <xf numFmtId="0" fontId="2" fillId="6" borderId="7" xfId="0" applyFont="1" applyFill="1" applyBorder="1" applyAlignment="1">
      <alignment horizontal="justify" vertical="center" wrapText="1"/>
    </xf>
    <xf numFmtId="0" fontId="36" fillId="6" borderId="7" xfId="0" applyFont="1" applyFill="1" applyBorder="1" applyAlignment="1">
      <alignment horizontal="justify" vertical="center" wrapText="1"/>
    </xf>
    <xf numFmtId="0" fontId="35"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9" fillId="0" borderId="8" xfId="0" applyFont="1" applyBorder="1" applyAlignment="1">
      <alignment horizontal="center" vertical="center" wrapText="1"/>
    </xf>
    <xf numFmtId="0" fontId="2" fillId="6" borderId="7" xfId="0" applyFont="1" applyFill="1" applyBorder="1" applyAlignment="1">
      <alignment wrapText="1"/>
    </xf>
    <xf numFmtId="0" fontId="2" fillId="6" borderId="7" xfId="0" applyFont="1" applyFill="1" applyBorder="1" applyAlignment="1">
      <alignment horizontal="center" vertical="center" wrapText="1"/>
    </xf>
    <xf numFmtId="0" fontId="9" fillId="0" borderId="16" xfId="0" applyFont="1" applyBorder="1" applyAlignment="1">
      <alignment horizontal="center" vertical="center" wrapText="1"/>
    </xf>
    <xf numFmtId="0" fontId="5" fillId="0" borderId="7" xfId="0" applyFont="1" applyBorder="1" applyAlignment="1">
      <alignment horizontal="center" vertical="center"/>
    </xf>
    <xf numFmtId="0" fontId="0" fillId="13" borderId="7" xfId="0" applyFill="1" applyBorder="1" applyAlignment="1">
      <alignment vertical="center" wrapText="1"/>
    </xf>
    <xf numFmtId="14" fontId="35" fillId="0" borderId="7" xfId="0" applyNumberFormat="1" applyFont="1" applyBorder="1" applyAlignment="1">
      <alignment horizontal="center" vertical="center" wrapText="1"/>
    </xf>
    <xf numFmtId="14" fontId="35" fillId="0" borderId="7" xfId="0" applyNumberFormat="1" applyFont="1" applyBorder="1" applyAlignment="1">
      <alignment horizontal="center" vertical="center"/>
    </xf>
    <xf numFmtId="9" fontId="35" fillId="0" borderId="7" xfId="7" applyFont="1" applyBorder="1" applyAlignment="1">
      <alignment horizontal="center" vertical="center"/>
    </xf>
    <xf numFmtId="9" fontId="35" fillId="4" borderId="7" xfId="7" applyFont="1" applyFill="1" applyBorder="1" applyAlignment="1">
      <alignment horizontal="center" vertical="center"/>
    </xf>
    <xf numFmtId="0" fontId="2" fillId="0" borderId="7" xfId="0" applyFont="1" applyFill="1" applyBorder="1" applyAlignment="1">
      <alignment horizontal="justify" vertical="center"/>
    </xf>
    <xf numFmtId="9" fontId="5" fillId="0" borderId="7" xfId="0" applyNumberFormat="1" applyFont="1" applyFill="1" applyBorder="1" applyAlignment="1">
      <alignment horizontal="center" vertical="center"/>
    </xf>
    <xf numFmtId="9" fontId="5" fillId="0" borderId="7" xfId="0" applyNumberFormat="1" applyFont="1" applyBorder="1" applyAlignment="1">
      <alignment horizontal="center" vertical="center"/>
    </xf>
    <xf numFmtId="0" fontId="5" fillId="0" borderId="7" xfId="0" applyFont="1" applyBorder="1" applyAlignment="1">
      <alignment horizontal="center" vertical="center" wrapText="1"/>
    </xf>
    <xf numFmtId="9"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0" fontId="6" fillId="8" borderId="7" xfId="0" applyFont="1" applyFill="1" applyBorder="1" applyAlignment="1">
      <alignment horizontal="center" vertical="center" wrapText="1"/>
    </xf>
    <xf numFmtId="0" fontId="2" fillId="0" borderId="7" xfId="0" applyFont="1" applyBorder="1" applyAlignment="1">
      <alignment horizontal="left" vertical="center" wrapText="1"/>
    </xf>
    <xf numFmtId="0" fontId="9" fillId="0" borderId="7" xfId="0" applyFont="1" applyBorder="1" applyAlignment="1">
      <alignment horizontal="justify" vertical="center" wrapText="1"/>
    </xf>
    <xf numFmtId="0" fontId="6" fillId="8" borderId="7" xfId="0" applyFont="1" applyFill="1" applyBorder="1" applyAlignment="1">
      <alignment horizontal="center" vertical="center"/>
    </xf>
    <xf numFmtId="0" fontId="11" fillId="15" borderId="7" xfId="0" applyFont="1" applyFill="1" applyBorder="1" applyAlignment="1">
      <alignment horizontal="center" vertical="center" wrapText="1"/>
    </xf>
    <xf numFmtId="0" fontId="25" fillId="17" borderId="19" xfId="0" applyFont="1" applyFill="1" applyBorder="1" applyAlignment="1">
      <alignment horizontal="center" vertical="center" wrapText="1"/>
    </xf>
    <xf numFmtId="0" fontId="0" fillId="0" borderId="19" xfId="0" applyBorder="1"/>
    <xf numFmtId="0" fontId="0" fillId="0" borderId="19" xfId="0" applyBorder="1" applyAlignment="1">
      <alignment horizontal="center"/>
    </xf>
    <xf numFmtId="0" fontId="39" fillId="16" borderId="19" xfId="0" applyFont="1" applyFill="1" applyBorder="1" applyAlignment="1">
      <alignment horizontal="center" vertical="center"/>
    </xf>
    <xf numFmtId="0" fontId="25" fillId="9" borderId="19" xfId="0" applyFont="1" applyFill="1" applyBorder="1"/>
    <xf numFmtId="0" fontId="40" fillId="16" borderId="19" xfId="0" applyFont="1" applyFill="1" applyBorder="1" applyAlignment="1">
      <alignment horizontal="center" vertical="center"/>
    </xf>
    <xf numFmtId="0" fontId="41" fillId="9" borderId="19" xfId="0" applyFont="1" applyFill="1" applyBorder="1" applyAlignment="1">
      <alignment horizontal="center" vertical="center"/>
    </xf>
    <xf numFmtId="0" fontId="38" fillId="16" borderId="0" xfId="0" applyFont="1" applyFill="1" applyAlignment="1"/>
    <xf numFmtId="0" fontId="38" fillId="4" borderId="0" xfId="0" applyFont="1" applyFill="1" applyAlignment="1"/>
    <xf numFmtId="0" fontId="42" fillId="17" borderId="19" xfId="0" applyFont="1" applyFill="1" applyBorder="1" applyAlignment="1">
      <alignment horizontal="center" vertical="center" wrapText="1"/>
    </xf>
    <xf numFmtId="0" fontId="42" fillId="9" borderId="19" xfId="0" applyFont="1" applyFill="1" applyBorder="1" applyAlignment="1">
      <alignment horizontal="center" vertical="center" wrapText="1"/>
    </xf>
    <xf numFmtId="0" fontId="5" fillId="0" borderId="7" xfId="0" applyFont="1" applyBorder="1" applyAlignment="1">
      <alignment horizontal="justify" vertical="top" wrapText="1"/>
    </xf>
    <xf numFmtId="0" fontId="5" fillId="7" borderId="7" xfId="0" applyFont="1" applyFill="1" applyBorder="1" applyAlignment="1">
      <alignment horizontal="justify" vertical="center" wrapText="1"/>
    </xf>
    <xf numFmtId="0" fontId="43" fillId="0" borderId="0" xfId="0" applyFont="1"/>
    <xf numFmtId="0" fontId="44" fillId="11" borderId="7" xfId="0" applyFont="1" applyFill="1" applyBorder="1" applyAlignment="1">
      <alignment horizontal="center" vertical="center" wrapText="1"/>
    </xf>
    <xf numFmtId="0" fontId="26" fillId="4" borderId="27" xfId="0" applyFont="1" applyFill="1" applyBorder="1" applyAlignment="1">
      <alignment horizontal="center" vertical="center" wrapText="1"/>
    </xf>
    <xf numFmtId="9" fontId="5" fillId="0" borderId="16" xfId="0" applyNumberFormat="1" applyFont="1" applyBorder="1" applyAlignment="1">
      <alignment horizontal="left" vertical="top" wrapText="1"/>
    </xf>
    <xf numFmtId="9" fontId="5" fillId="0" borderId="16" xfId="0" applyNumberFormat="1" applyFont="1" applyBorder="1" applyAlignment="1">
      <alignment horizontal="center" vertical="center"/>
    </xf>
    <xf numFmtId="0" fontId="5" fillId="0" borderId="16" xfId="0" applyFont="1" applyBorder="1" applyAlignment="1">
      <alignment horizontal="center" vertical="center" wrapText="1"/>
    </xf>
    <xf numFmtId="9" fontId="5" fillId="0" borderId="16" xfId="0" applyNumberFormat="1" applyFont="1" applyBorder="1" applyAlignment="1">
      <alignment horizontal="center" vertical="center" wrapText="1"/>
    </xf>
    <xf numFmtId="0" fontId="9" fillId="0" borderId="16" xfId="0" applyFont="1" applyBorder="1" applyAlignment="1">
      <alignment horizontal="justify" vertical="center" wrapText="1"/>
    </xf>
    <xf numFmtId="0" fontId="34" fillId="0" borderId="16" xfId="0" applyFont="1" applyBorder="1" applyAlignment="1">
      <alignment horizontal="center" vertical="center" wrapText="1"/>
    </xf>
    <xf numFmtId="14" fontId="5" fillId="0" borderId="16" xfId="0" applyNumberFormat="1" applyFont="1" applyBorder="1" applyAlignment="1">
      <alignment horizontal="center" vertical="center" wrapText="1"/>
    </xf>
    <xf numFmtId="14" fontId="5" fillId="0" borderId="16" xfId="0" applyNumberFormat="1" applyFont="1" applyBorder="1" applyAlignment="1">
      <alignment horizontal="center" vertical="center"/>
    </xf>
    <xf numFmtId="9" fontId="5" fillId="0" borderId="16" xfId="7" applyFont="1" applyBorder="1" applyAlignment="1">
      <alignment horizontal="center" vertical="center"/>
    </xf>
    <xf numFmtId="9" fontId="5" fillId="4" borderId="16" xfId="7" applyFont="1" applyFill="1" applyBorder="1" applyAlignment="1">
      <alignment horizontal="center" vertical="center"/>
    </xf>
    <xf numFmtId="9" fontId="5" fillId="13" borderId="16" xfId="0" applyNumberFormat="1" applyFont="1" applyFill="1" applyBorder="1" applyAlignment="1">
      <alignment horizontal="center" vertical="center"/>
    </xf>
    <xf numFmtId="9" fontId="5" fillId="0" borderId="16" xfId="12" applyFont="1" applyBorder="1" applyAlignment="1">
      <alignment horizontal="center" vertical="center"/>
    </xf>
    <xf numFmtId="0" fontId="2" fillId="6" borderId="16" xfId="0" applyFont="1" applyFill="1" applyBorder="1" applyAlignment="1">
      <alignment horizontal="justify" vertical="center"/>
    </xf>
    <xf numFmtId="0" fontId="45" fillId="0" borderId="0" xfId="0" applyFont="1"/>
    <xf numFmtId="10" fontId="0" fillId="0" borderId="0" xfId="0" applyNumberFormat="1"/>
    <xf numFmtId="9" fontId="0" fillId="0" borderId="0" xfId="0" applyNumberFormat="1"/>
    <xf numFmtId="9" fontId="5" fillId="0" borderId="7" xfId="0" applyNumberFormat="1" applyFont="1" applyBorder="1" applyAlignment="1">
      <alignment horizontal="left" vertical="center" wrapText="1"/>
    </xf>
    <xf numFmtId="0" fontId="0" fillId="0" borderId="0" xfId="0" applyAlignment="1">
      <alignment horizontal="left"/>
    </xf>
    <xf numFmtId="0" fontId="11" fillId="15" borderId="7" xfId="0" applyFont="1" applyFill="1" applyBorder="1" applyAlignment="1">
      <alignment horizontal="left" vertical="center" wrapText="1"/>
    </xf>
    <xf numFmtId="0" fontId="0" fillId="0" borderId="7" xfId="0" applyBorder="1" applyAlignment="1">
      <alignment horizontal="left" vertical="center"/>
    </xf>
    <xf numFmtId="0" fontId="2" fillId="0" borderId="7" xfId="0" applyFont="1" applyBorder="1" applyAlignment="1">
      <alignment horizontal="left" vertical="center"/>
    </xf>
    <xf numFmtId="0" fontId="0" fillId="0" borderId="7" xfId="0" applyBorder="1" applyAlignment="1">
      <alignment horizontal="left"/>
    </xf>
    <xf numFmtId="0" fontId="7" fillId="9" borderId="18" xfId="0" applyFont="1" applyFill="1" applyBorder="1" applyAlignment="1">
      <alignment horizontal="left" vertical="center"/>
    </xf>
    <xf numFmtId="9" fontId="5" fillId="0" borderId="7" xfId="7" applyFont="1" applyBorder="1" applyAlignment="1">
      <alignment horizontal="left" vertical="center" wrapText="1"/>
    </xf>
    <xf numFmtId="41" fontId="14" fillId="0" borderId="7" xfId="11" applyFont="1" applyBorder="1" applyAlignment="1">
      <alignment horizontal="left" vertical="center" wrapText="1"/>
    </xf>
    <xf numFmtId="9" fontId="14" fillId="0" borderId="7" xfId="0" applyNumberFormat="1" applyFont="1" applyBorder="1" applyAlignment="1">
      <alignment horizontal="left" vertical="center" wrapText="1"/>
    </xf>
    <xf numFmtId="0" fontId="0" fillId="4" borderId="7" xfId="0" applyFill="1" applyBorder="1" applyAlignment="1">
      <alignment horizontal="left" vertical="center"/>
    </xf>
    <xf numFmtId="0" fontId="36" fillId="6" borderId="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justify" wrapText="1"/>
    </xf>
    <xf numFmtId="0" fontId="2" fillId="6" borderId="7" xfId="0" applyFont="1" applyFill="1" applyBorder="1" applyAlignment="1">
      <alignment horizontal="left" vertical="center" wrapText="1"/>
    </xf>
    <xf numFmtId="0" fontId="2" fillId="4" borderId="7" xfId="0" applyFont="1" applyFill="1" applyBorder="1" applyAlignment="1">
      <alignment horizontal="justify" vertical="center"/>
    </xf>
    <xf numFmtId="0" fontId="2" fillId="4" borderId="0" xfId="0" applyFont="1" applyFill="1"/>
    <xf numFmtId="0" fontId="2" fillId="0" borderId="7" xfId="0" applyFont="1" applyBorder="1" applyAlignment="1">
      <alignment horizontal="center" vertical="center" wrapText="1"/>
    </xf>
    <xf numFmtId="14" fontId="5" fillId="0" borderId="7" xfId="0" applyNumberFormat="1" applyFont="1" applyBorder="1" applyAlignment="1">
      <alignment horizontal="center" vertical="center" wrapText="1"/>
    </xf>
    <xf numFmtId="0" fontId="2" fillId="4" borderId="7" xfId="0" applyFont="1" applyFill="1" applyBorder="1" applyAlignment="1">
      <alignment horizontal="center" vertical="center"/>
    </xf>
    <xf numFmtId="0" fontId="2" fillId="0" borderId="7" xfId="0" applyFont="1" applyBorder="1" applyAlignment="1">
      <alignment horizontal="left" vertical="center" wrapText="1"/>
    </xf>
    <xf numFmtId="0" fontId="18" fillId="8" borderId="7" xfId="0" applyFont="1" applyFill="1" applyBorder="1" applyAlignment="1">
      <alignment horizontal="center" vertical="center" wrapText="1"/>
    </xf>
    <xf numFmtId="0" fontId="18" fillId="8" borderId="7" xfId="0" applyFont="1" applyFill="1" applyBorder="1" applyAlignment="1">
      <alignment horizontal="center" vertical="center"/>
    </xf>
    <xf numFmtId="9" fontId="5" fillId="0" borderId="7" xfId="0" applyNumberFormat="1" applyFont="1" applyBorder="1" applyAlignment="1">
      <alignment horizontal="center" vertical="center"/>
    </xf>
    <xf numFmtId="0" fontId="5" fillId="0" borderId="7" xfId="0" applyFont="1" applyBorder="1" applyAlignment="1">
      <alignment horizontal="center" vertical="center" wrapText="1"/>
    </xf>
    <xf numFmtId="9" fontId="5" fillId="0" borderId="7" xfId="0" applyNumberFormat="1" applyFont="1" applyBorder="1" applyAlignment="1">
      <alignment horizontal="center" vertical="center" wrapText="1"/>
    </xf>
    <xf numFmtId="0" fontId="2" fillId="0" borderId="7" xfId="0" applyNumberFormat="1" applyFont="1" applyBorder="1" applyAlignment="1">
      <alignment wrapText="1"/>
    </xf>
    <xf numFmtId="9" fontId="2" fillId="4" borderId="7" xfId="12" applyFont="1" applyFill="1" applyBorder="1" applyAlignment="1">
      <alignment horizontal="left" vertical="center" wrapText="1"/>
    </xf>
    <xf numFmtId="9" fontId="2" fillId="0" borderId="7" xfId="12" applyFont="1" applyBorder="1" applyAlignment="1">
      <alignment vertical="center" wrapText="1"/>
    </xf>
    <xf numFmtId="9" fontId="2" fillId="4" borderId="7" xfId="0" applyNumberFormat="1" applyFont="1" applyFill="1" applyBorder="1" applyAlignment="1">
      <alignment horizontal="center" vertical="center"/>
    </xf>
    <xf numFmtId="0" fontId="2" fillId="0" borderId="7" xfId="0" applyFont="1" applyBorder="1" applyAlignment="1">
      <alignment horizontal="center" vertical="center"/>
    </xf>
    <xf numFmtId="9" fontId="2" fillId="4" borderId="7" xfId="0" applyNumberFormat="1" applyFont="1" applyFill="1" applyBorder="1" applyAlignment="1">
      <alignment horizontal="left" vertical="center"/>
    </xf>
    <xf numFmtId="0" fontId="2" fillId="0" borderId="0" xfId="0" applyFont="1" applyBorder="1" applyAlignment="1">
      <alignment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4" borderId="7" xfId="0" applyFont="1" applyFill="1" applyBorder="1" applyAlignment="1">
      <alignment horizontal="center" vertical="center"/>
    </xf>
    <xf numFmtId="10" fontId="2" fillId="0" borderId="7" xfId="0" applyNumberFormat="1" applyFont="1" applyBorder="1" applyAlignment="1">
      <alignment horizontal="left" vertical="center" wrapText="1"/>
    </xf>
    <xf numFmtId="10" fontId="2" fillId="0" borderId="7" xfId="0" applyNumberFormat="1" applyFont="1" applyBorder="1" applyAlignment="1">
      <alignment horizontal="center" vertical="center" wrapText="1"/>
    </xf>
    <xf numFmtId="0" fontId="2" fillId="0" borderId="7" xfId="0" applyFont="1" applyBorder="1" applyAlignment="1">
      <alignment horizontal="left" vertical="center" wrapText="1"/>
    </xf>
    <xf numFmtId="9" fontId="5" fillId="0" borderId="7" xfId="0" applyNumberFormat="1" applyFont="1" applyBorder="1" applyAlignment="1">
      <alignment horizontal="center" vertical="center"/>
    </xf>
    <xf numFmtId="9" fontId="9" fillId="0" borderId="7" xfId="7" applyFont="1" applyFill="1" applyBorder="1" applyAlignment="1">
      <alignment horizontal="center" vertical="center" wrapText="1"/>
    </xf>
    <xf numFmtId="9" fontId="9" fillId="0" borderId="7" xfId="12"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7" xfId="12" applyFont="1" applyFill="1" applyBorder="1" applyAlignment="1">
      <alignment horizontal="center" vertical="center"/>
    </xf>
    <xf numFmtId="9" fontId="2" fillId="0" borderId="7" xfId="0" applyNumberFormat="1" applyFont="1" applyFill="1" applyBorder="1" applyAlignment="1">
      <alignment horizontal="center" vertical="center"/>
    </xf>
    <xf numFmtId="9" fontId="2" fillId="0" borderId="7"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4" borderId="7" xfId="0" applyFont="1" applyFill="1" applyBorder="1" applyAlignment="1">
      <alignment vertical="center" wrapText="1"/>
    </xf>
    <xf numFmtId="0" fontId="7" fillId="4" borderId="0" xfId="0" applyFont="1" applyFill="1" applyAlignment="1">
      <alignment vertical="center"/>
    </xf>
    <xf numFmtId="0" fontId="9" fillId="4" borderId="0" xfId="0" applyFont="1" applyFill="1"/>
    <xf numFmtId="0" fontId="45" fillId="4" borderId="0" xfId="0" applyFont="1" applyFill="1"/>
    <xf numFmtId="10" fontId="2" fillId="4" borderId="0" xfId="0" applyNumberFormat="1" applyFont="1" applyFill="1"/>
    <xf numFmtId="0" fontId="46" fillId="0" borderId="0" xfId="0" applyFont="1" applyAlignment="1">
      <alignment vertical="center"/>
    </xf>
    <xf numFmtId="0" fontId="2" fillId="0" borderId="7" xfId="0" applyFont="1" applyBorder="1" applyAlignment="1">
      <alignment horizontal="left" vertical="center" wrapText="1"/>
    </xf>
    <xf numFmtId="0" fontId="33" fillId="4" borderId="0" xfId="0" applyFont="1" applyFill="1" applyAlignment="1">
      <alignment vertical="center"/>
    </xf>
    <xf numFmtId="0" fontId="2" fillId="0" borderId="7" xfId="0" applyFont="1" applyBorder="1" applyAlignment="1">
      <alignment horizontal="left" vertical="center" wrapText="1"/>
    </xf>
    <xf numFmtId="0" fontId="26" fillId="4" borderId="7" xfId="0" applyFont="1" applyFill="1" applyBorder="1" applyAlignment="1">
      <alignment horizontal="center" vertical="center" wrapText="1"/>
    </xf>
    <xf numFmtId="9" fontId="2" fillId="4" borderId="7" xfId="12" applyFont="1" applyFill="1" applyBorder="1" applyAlignment="1">
      <alignment horizontal="center" vertical="center"/>
    </xf>
    <xf numFmtId="9" fontId="2" fillId="0" borderId="7" xfId="12" applyFont="1" applyFill="1" applyBorder="1" applyAlignment="1">
      <alignment horizontal="center" vertical="center"/>
    </xf>
    <xf numFmtId="0" fontId="2" fillId="0" borderId="7" xfId="0" applyFont="1" applyBorder="1" applyAlignment="1">
      <alignment horizontal="left" vertical="center" wrapText="1"/>
    </xf>
    <xf numFmtId="0" fontId="2" fillId="4" borderId="7"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 fillId="4" borderId="7" xfId="0" applyFont="1" applyFill="1" applyBorder="1" applyAlignment="1">
      <alignment horizontal="left" vertical="center"/>
    </xf>
    <xf numFmtId="9" fontId="2" fillId="0" borderId="7" xfId="0" applyNumberFormat="1" applyFont="1" applyBorder="1" applyAlignment="1">
      <alignment horizontal="left" vertical="center" wrapText="1"/>
    </xf>
    <xf numFmtId="0" fontId="2" fillId="0" borderId="1" xfId="0" applyFont="1" applyBorder="1" applyAlignment="1">
      <alignment wrapText="1"/>
    </xf>
    <xf numFmtId="0" fontId="2" fillId="0" borderId="1" xfId="0" applyFont="1" applyBorder="1" applyAlignment="1">
      <alignment horizontal="center" vertical="center" wrapText="1"/>
    </xf>
    <xf numFmtId="9" fontId="2" fillId="0" borderId="7" xfId="7" applyFont="1" applyBorder="1" applyAlignment="1">
      <alignment horizontal="center" vertical="center" wrapText="1"/>
    </xf>
    <xf numFmtId="9" fontId="2" fillId="0" borderId="7" xfId="12" applyFont="1" applyBorder="1" applyAlignment="1">
      <alignment horizontal="center" vertical="center" wrapText="1"/>
    </xf>
    <xf numFmtId="9" fontId="2" fillId="0" borderId="1" xfId="0" applyNumberFormat="1" applyFont="1" applyBorder="1" applyAlignment="1">
      <alignment horizontal="center" vertical="center"/>
    </xf>
    <xf numFmtId="0" fontId="2" fillId="4" borderId="7" xfId="0" applyFont="1" applyFill="1" applyBorder="1" applyAlignment="1">
      <alignment horizontal="center" vertical="center"/>
    </xf>
    <xf numFmtId="9" fontId="2" fillId="0" borderId="7" xfId="12" applyFont="1" applyFill="1" applyBorder="1" applyAlignment="1">
      <alignment horizontal="center" vertical="center" wrapText="1"/>
    </xf>
    <xf numFmtId="9" fontId="47" fillId="0" borderId="7" xfId="12" applyFont="1" applyBorder="1" applyAlignment="1">
      <alignment horizontal="left" vertical="center" wrapText="1"/>
    </xf>
    <xf numFmtId="9" fontId="2" fillId="4" borderId="7" xfId="7" applyFont="1" applyFill="1" applyBorder="1" applyAlignment="1">
      <alignment horizontal="center" vertical="center" wrapText="1"/>
    </xf>
    <xf numFmtId="0" fontId="2" fillId="4" borderId="7" xfId="0" applyFont="1" applyFill="1" applyBorder="1" applyAlignment="1">
      <alignment horizontal="center" vertical="center"/>
    </xf>
    <xf numFmtId="0" fontId="2" fillId="0" borderId="0" xfId="0" applyFont="1" applyAlignment="1">
      <alignment horizontal="center" vertical="center"/>
    </xf>
    <xf numFmtId="9" fontId="2" fillId="0" borderId="7" xfId="0" applyNumberFormat="1" applyFont="1" applyBorder="1" applyAlignment="1">
      <alignment horizontal="center" vertical="center"/>
    </xf>
    <xf numFmtId="0" fontId="26" fillId="15" borderId="7" xfId="0" applyFont="1" applyFill="1" applyBorder="1" applyAlignment="1">
      <alignment horizontal="center" vertical="center" wrapText="1"/>
    </xf>
    <xf numFmtId="9" fontId="2" fillId="0" borderId="7" xfId="12" applyFont="1" applyBorder="1" applyAlignment="1">
      <alignment horizontal="center" vertical="center"/>
    </xf>
    <xf numFmtId="10" fontId="2" fillId="0" borderId="7" xfId="0" applyNumberFormat="1" applyFont="1" applyBorder="1" applyAlignment="1">
      <alignment horizontal="center" vertical="center" wrapText="1"/>
    </xf>
    <xf numFmtId="10" fontId="2" fillId="0" borderId="7" xfId="0" applyNumberFormat="1" applyFont="1" applyBorder="1" applyAlignment="1">
      <alignment horizontal="left" vertical="center" wrapText="1"/>
    </xf>
    <xf numFmtId="10" fontId="2" fillId="4" borderId="7" xfId="0" applyNumberFormat="1" applyFont="1" applyFill="1" applyBorder="1" applyAlignment="1">
      <alignment horizontal="left" vertical="center" wrapText="1"/>
    </xf>
    <xf numFmtId="0" fontId="26" fillId="0" borderId="7" xfId="0" applyFont="1" applyBorder="1" applyAlignment="1">
      <alignment horizontal="center" wrapText="1"/>
    </xf>
    <xf numFmtId="0" fontId="2" fillId="0" borderId="0" xfId="0" applyFont="1" applyFill="1"/>
    <xf numFmtId="9" fontId="2" fillId="4" borderId="7" xfId="12" applyFont="1" applyFill="1" applyBorder="1" applyAlignment="1">
      <alignment horizontal="center" vertical="center" wrapText="1"/>
    </xf>
    <xf numFmtId="0" fontId="2" fillId="0" borderId="7" xfId="0" applyFont="1" applyFill="1" applyBorder="1" applyAlignment="1">
      <alignment wrapText="1"/>
    </xf>
    <xf numFmtId="0" fontId="2" fillId="0" borderId="7" xfId="0" applyFont="1" applyBorder="1" applyAlignment="1">
      <alignment horizontal="center" vertical="center" wrapText="1"/>
    </xf>
    <xf numFmtId="41" fontId="2" fillId="0" borderId="7" xfId="15" applyFont="1" applyBorder="1" applyAlignment="1">
      <alignment horizontal="center" vertical="center"/>
    </xf>
    <xf numFmtId="10" fontId="2" fillId="0" borderId="7" xfId="0" applyNumberFormat="1" applyFont="1" applyFill="1" applyBorder="1" applyAlignment="1">
      <alignment horizontal="center" vertical="center" wrapText="1"/>
    </xf>
    <xf numFmtId="10" fontId="2" fillId="0" borderId="7" xfId="0" applyNumberFormat="1" applyFont="1" applyFill="1" applyBorder="1" applyAlignment="1">
      <alignment horizontal="left" vertical="center" wrapText="1"/>
    </xf>
    <xf numFmtId="0" fontId="0" fillId="4" borderId="0" xfId="0" applyFill="1" applyBorder="1"/>
    <xf numFmtId="0" fontId="26" fillId="4" borderId="0" xfId="0" applyFont="1" applyFill="1" applyBorder="1" applyAlignment="1">
      <alignment horizontal="center" vertical="center" wrapText="1"/>
    </xf>
    <xf numFmtId="0" fontId="16" fillId="4" borderId="0" xfId="0" applyFont="1" applyFill="1" applyBorder="1"/>
    <xf numFmtId="0" fontId="2" fillId="0" borderId="7" xfId="0"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0" borderId="0" xfId="0" applyFont="1" applyAlignment="1">
      <alignment horizontal="center"/>
    </xf>
    <xf numFmtId="0" fontId="26" fillId="0" borderId="7" xfId="0" applyFont="1" applyBorder="1" applyAlignment="1">
      <alignment horizontal="justify" vertical="center"/>
    </xf>
    <xf numFmtId="0" fontId="26" fillId="0" borderId="7" xfId="0" applyFont="1" applyBorder="1" applyAlignment="1">
      <alignment wrapText="1"/>
    </xf>
    <xf numFmtId="0" fontId="6" fillId="11" borderId="13" xfId="0" applyFont="1" applyFill="1" applyBorder="1" applyAlignment="1">
      <alignment horizontal="center" vertical="center"/>
    </xf>
    <xf numFmtId="0" fontId="6" fillId="11" borderId="14" xfId="0" applyFont="1" applyFill="1" applyBorder="1" applyAlignment="1">
      <alignment horizontal="center" vertical="center"/>
    </xf>
    <xf numFmtId="0" fontId="6" fillId="15" borderId="7" xfId="0" applyFont="1" applyFill="1" applyBorder="1" applyAlignment="1">
      <alignment horizontal="center" vertical="center"/>
    </xf>
    <xf numFmtId="10"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6" fillId="0" borderId="7" xfId="0" applyFont="1" applyBorder="1" applyAlignment="1">
      <alignment horizontal="center" wrapText="1"/>
    </xf>
    <xf numFmtId="0" fontId="27" fillId="12" borderId="8" xfId="0" applyFont="1" applyFill="1" applyBorder="1" applyAlignment="1">
      <alignment horizontal="center" vertical="center" wrapText="1"/>
    </xf>
    <xf numFmtId="0" fontId="27" fillId="12" borderId="10" xfId="0" applyFont="1" applyFill="1" applyBorder="1" applyAlignment="1">
      <alignment horizontal="center" vertical="center" wrapText="1"/>
    </xf>
    <xf numFmtId="0" fontId="27" fillId="12" borderId="20" xfId="0" applyFont="1" applyFill="1" applyBorder="1" applyAlignment="1">
      <alignment horizontal="center" vertical="center" wrapText="1"/>
    </xf>
    <xf numFmtId="41" fontId="26" fillId="0" borderId="7" xfId="15" applyFont="1" applyBorder="1" applyAlignment="1">
      <alignment horizontal="center" vertical="center" wrapText="1"/>
    </xf>
    <xf numFmtId="0" fontId="8" fillId="11" borderId="7" xfId="0" applyFont="1" applyFill="1" applyBorder="1" applyAlignment="1">
      <alignment horizontal="center" vertical="center"/>
    </xf>
    <xf numFmtId="0" fontId="6" fillId="11" borderId="7" xfId="0" applyFont="1" applyFill="1" applyBorder="1" applyAlignment="1">
      <alignment horizontal="center" vertical="center"/>
    </xf>
    <xf numFmtId="0" fontId="11" fillId="15" borderId="7" xfId="0" applyFont="1" applyFill="1" applyBorder="1" applyAlignment="1">
      <alignment horizontal="center" vertical="center"/>
    </xf>
    <xf numFmtId="10" fontId="2" fillId="0" borderId="7" xfId="0" applyNumberFormat="1" applyFont="1" applyBorder="1" applyAlignment="1">
      <alignment horizontal="left" vertical="center" wrapText="1"/>
    </xf>
    <xf numFmtId="10" fontId="2" fillId="0" borderId="7" xfId="0" applyNumberFormat="1" applyFont="1" applyFill="1" applyBorder="1" applyAlignment="1">
      <alignment horizontal="center" vertical="center" wrapText="1"/>
    </xf>
    <xf numFmtId="10" fontId="2" fillId="4" borderId="7" xfId="0" applyNumberFormat="1" applyFont="1" applyFill="1" applyBorder="1" applyAlignment="1">
      <alignment horizontal="left" vertical="center" wrapText="1"/>
    </xf>
    <xf numFmtId="0" fontId="6" fillId="8"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2" fillId="0" borderId="7" xfId="0" applyFont="1" applyBorder="1" applyAlignment="1">
      <alignment horizontal="left" vertical="center" wrapText="1"/>
    </xf>
    <xf numFmtId="41" fontId="8" fillId="8" borderId="7" xfId="11" applyFont="1" applyFill="1" applyBorder="1" applyAlignment="1">
      <alignment horizontal="center" vertical="center" wrapText="1"/>
    </xf>
    <xf numFmtId="41" fontId="0" fillId="0" borderId="7" xfId="11" applyFont="1" applyBorder="1" applyAlignment="1">
      <alignment horizontal="center" vertical="center"/>
    </xf>
    <xf numFmtId="0" fontId="7" fillId="9" borderId="7" xfId="0" applyFont="1" applyFill="1" applyBorder="1" applyAlignment="1">
      <alignment horizontal="center" vertical="center"/>
    </xf>
    <xf numFmtId="0" fontId="7" fillId="9" borderId="13" xfId="0" applyFont="1" applyFill="1" applyBorder="1" applyAlignment="1">
      <alignment horizontal="center" vertical="center"/>
    </xf>
    <xf numFmtId="0" fontId="8" fillId="8" borderId="7" xfId="0" applyFont="1" applyFill="1" applyBorder="1" applyAlignment="1">
      <alignment horizontal="center" vertical="center"/>
    </xf>
    <xf numFmtId="10" fontId="2" fillId="4" borderId="7"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horizontal="left" vertical="center" wrapText="1"/>
    </xf>
    <xf numFmtId="10" fontId="2" fillId="0" borderId="7" xfId="0" applyNumberFormat="1" applyFont="1" applyFill="1" applyBorder="1" applyAlignment="1">
      <alignment horizontal="left" vertical="center" wrapText="1"/>
    </xf>
    <xf numFmtId="0" fontId="0" fillId="0" borderId="7" xfId="0" applyBorder="1" applyAlignment="1">
      <alignment horizontal="center"/>
    </xf>
    <xf numFmtId="9" fontId="14" fillId="0" borderId="7" xfId="7" applyFont="1" applyBorder="1" applyAlignment="1">
      <alignment horizontal="left" vertical="center" wrapText="1"/>
    </xf>
    <xf numFmtId="9" fontId="14" fillId="0" borderId="7" xfId="0" applyNumberFormat="1" applyFont="1" applyBorder="1" applyAlignment="1">
      <alignment horizontal="left" vertical="center" wrapText="1"/>
    </xf>
    <xf numFmtId="14" fontId="14" fillId="0" borderId="7" xfId="0" applyNumberFormat="1" applyFont="1" applyBorder="1" applyAlignment="1">
      <alignment horizontal="left" vertical="center" wrapText="1"/>
    </xf>
    <xf numFmtId="9" fontId="2" fillId="0" borderId="7" xfId="12" applyBorder="1" applyAlignment="1">
      <alignment horizontal="left" vertical="center" wrapText="1"/>
    </xf>
    <xf numFmtId="9" fontId="0" fillId="0" borderId="7" xfId="12" applyFont="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center" vertical="center" wrapText="1"/>
    </xf>
    <xf numFmtId="0" fontId="0" fillId="0" borderId="7" xfId="0" applyBorder="1" applyAlignment="1">
      <alignment horizontal="left" wrapText="1"/>
    </xf>
    <xf numFmtId="9" fontId="14" fillId="0" borderId="7" xfId="12" applyFont="1" applyBorder="1" applyAlignment="1">
      <alignment horizontal="center" vertical="center" wrapText="1"/>
    </xf>
    <xf numFmtId="9" fontId="14" fillId="0" borderId="7"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41" fontId="14" fillId="0" borderId="7" xfId="11" applyFont="1" applyBorder="1" applyAlignment="1">
      <alignment horizontal="center" vertical="center" wrapText="1"/>
    </xf>
    <xf numFmtId="9" fontId="14" fillId="0" borderId="7" xfId="7" applyFont="1" applyBorder="1" applyAlignment="1">
      <alignment horizontal="center" vertical="center" wrapText="1"/>
    </xf>
    <xf numFmtId="41" fontId="14" fillId="0" borderId="7" xfId="11" applyFont="1" applyBorder="1" applyAlignment="1">
      <alignment horizontal="left" vertical="center" wrapText="1"/>
    </xf>
    <xf numFmtId="9" fontId="14" fillId="0" borderId="7" xfId="15" applyNumberFormat="1" applyFont="1" applyBorder="1" applyAlignment="1">
      <alignment horizontal="center" vertical="center" wrapText="1"/>
    </xf>
    <xf numFmtId="41" fontId="14" fillId="0" borderId="7" xfId="15" applyFont="1" applyBorder="1" applyAlignment="1">
      <alignment horizontal="center" vertical="center" wrapText="1"/>
    </xf>
    <xf numFmtId="0" fontId="5" fillId="4" borderId="7" xfId="0" applyFont="1" applyFill="1" applyBorder="1" applyAlignment="1" applyProtection="1">
      <alignment horizontal="center" vertical="center" wrapText="1"/>
      <protection locked="0"/>
    </xf>
    <xf numFmtId="0" fontId="24" fillId="8"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0" fillId="0" borderId="7" xfId="0" applyBorder="1" applyAlignment="1">
      <alignment horizontal="center" vertical="center"/>
    </xf>
    <xf numFmtId="0" fontId="2" fillId="4" borderId="7" xfId="0" applyFont="1" applyFill="1" applyBorder="1" applyAlignment="1">
      <alignment horizontal="center" vertical="center"/>
    </xf>
    <xf numFmtId="14" fontId="5" fillId="0" borderId="7" xfId="0" applyNumberFormat="1" applyFont="1" applyBorder="1" applyAlignment="1">
      <alignment horizontal="center" vertical="center" wrapText="1"/>
    </xf>
    <xf numFmtId="0" fontId="24" fillId="8" borderId="7" xfId="0" applyFont="1" applyFill="1" applyBorder="1" applyAlignment="1">
      <alignment horizontal="center" vertical="center"/>
    </xf>
    <xf numFmtId="0" fontId="14" fillId="0" borderId="7" xfId="0" applyFont="1" applyBorder="1" applyAlignment="1">
      <alignment horizontal="center" vertical="center" wrapText="1"/>
    </xf>
    <xf numFmtId="10" fontId="14" fillId="0" borderId="7" xfId="0" applyNumberFormat="1" applyFont="1" applyBorder="1" applyAlignment="1">
      <alignment horizontal="center" vertical="center" wrapText="1"/>
    </xf>
    <xf numFmtId="10" fontId="14" fillId="0" borderId="7" xfId="11" applyNumberFormat="1" applyFont="1" applyBorder="1" applyAlignment="1">
      <alignment horizontal="center" vertical="center" wrapText="1"/>
    </xf>
    <xf numFmtId="0" fontId="0" fillId="4" borderId="7" xfId="0" applyFill="1" applyBorder="1" applyAlignment="1">
      <alignment horizontal="center" vertical="center" wrapText="1"/>
    </xf>
    <xf numFmtId="0" fontId="9" fillId="0" borderId="7" xfId="3" applyFont="1" applyBorder="1" applyAlignment="1">
      <alignment horizontal="center" vertical="center" wrapText="1"/>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2" fillId="4" borderId="8" xfId="0" applyFont="1" applyFill="1" applyBorder="1" applyAlignment="1">
      <alignment horizontal="center" vertical="center" wrapText="1"/>
    </xf>
    <xf numFmtId="0" fontId="0" fillId="4" borderId="10" xfId="0" applyFill="1" applyBorder="1" applyAlignment="1">
      <alignment horizontal="center" vertical="center" wrapText="1"/>
    </xf>
    <xf numFmtId="0" fontId="0" fillId="4" borderId="9" xfId="0" applyFill="1" applyBorder="1" applyAlignment="1">
      <alignment horizontal="center" vertical="center" wrapText="1"/>
    </xf>
    <xf numFmtId="14" fontId="5" fillId="4" borderId="7" xfId="0" applyNumberFormat="1" applyFont="1" applyFill="1" applyBorder="1" applyAlignment="1">
      <alignment horizontal="center" vertical="center" wrapText="1"/>
    </xf>
    <xf numFmtId="0" fontId="0" fillId="4" borderId="7" xfId="0" applyFill="1" applyBorder="1" applyAlignment="1">
      <alignment horizontal="center" vertical="center"/>
    </xf>
    <xf numFmtId="0" fontId="27" fillId="12" borderId="7"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5" fillId="0" borderId="7" xfId="0" applyFont="1" applyBorder="1" applyAlignment="1">
      <alignment horizontal="left" vertical="top" wrapText="1"/>
    </xf>
    <xf numFmtId="9" fontId="5" fillId="0" borderId="7" xfId="0" applyNumberFormat="1"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9" fontId="5" fillId="0" borderId="7" xfId="0" applyNumberFormat="1" applyFont="1" applyBorder="1" applyAlignment="1">
      <alignment horizontal="center" vertical="center" wrapText="1"/>
    </xf>
    <xf numFmtId="0" fontId="11" fillId="8" borderId="7" xfId="0" applyFont="1" applyFill="1" applyBorder="1" applyAlignment="1">
      <alignment horizontal="center" vertical="center" wrapText="1"/>
    </xf>
    <xf numFmtId="0" fontId="18" fillId="8" borderId="7" xfId="0" applyFont="1" applyFill="1" applyBorder="1" applyAlignment="1">
      <alignment horizontal="center" vertical="center"/>
    </xf>
    <xf numFmtId="0" fontId="27" fillId="12" borderId="8" xfId="0" applyFont="1" applyFill="1" applyBorder="1" applyAlignment="1">
      <alignment horizontal="center" vertical="center"/>
    </xf>
    <xf numFmtId="0" fontId="27" fillId="12" borderId="10" xfId="0" applyFont="1" applyFill="1" applyBorder="1" applyAlignment="1">
      <alignment horizontal="center" vertical="center"/>
    </xf>
    <xf numFmtId="0" fontId="27" fillId="12" borderId="9" xfId="0" applyFont="1" applyFill="1" applyBorder="1" applyAlignment="1">
      <alignment horizontal="center" vertical="center"/>
    </xf>
    <xf numFmtId="9" fontId="18" fillId="8" borderId="7" xfId="7" applyFont="1" applyFill="1" applyBorder="1" applyAlignment="1">
      <alignment horizontal="center" vertical="center" wrapText="1"/>
    </xf>
    <xf numFmtId="0" fontId="11" fillId="11" borderId="7" xfId="0" applyFont="1" applyFill="1" applyBorder="1" applyAlignment="1">
      <alignment horizontal="center" vertical="center"/>
    </xf>
    <xf numFmtId="0" fontId="5" fillId="0" borderId="7" xfId="0" applyFont="1" applyBorder="1" applyAlignment="1" applyProtection="1">
      <alignment horizontal="center" vertical="center" wrapText="1"/>
      <protection locked="0"/>
    </xf>
    <xf numFmtId="0" fontId="11" fillId="8" borderId="7" xfId="0" applyFont="1" applyFill="1" applyBorder="1" applyAlignment="1">
      <alignment horizontal="center" vertical="center"/>
    </xf>
    <xf numFmtId="0" fontId="25" fillId="12" borderId="8" xfId="0" applyFont="1" applyFill="1" applyBorder="1" applyAlignment="1">
      <alignment horizontal="center" vertical="center"/>
    </xf>
    <xf numFmtId="0" fontId="25" fillId="12" borderId="10" xfId="0" applyFont="1" applyFill="1" applyBorder="1" applyAlignment="1">
      <alignment horizontal="center" vertical="center"/>
    </xf>
    <xf numFmtId="0" fontId="25" fillId="12" borderId="9" xfId="0" applyFont="1" applyFill="1" applyBorder="1" applyAlignment="1">
      <alignment horizontal="center" vertical="center"/>
    </xf>
    <xf numFmtId="0" fontId="9" fillId="0" borderId="7" xfId="0" applyFont="1" applyBorder="1" applyAlignment="1">
      <alignment horizontal="justify" vertical="center" wrapText="1"/>
    </xf>
    <xf numFmtId="0" fontId="5" fillId="4" borderId="7" xfId="0" applyFont="1" applyFill="1" applyBorder="1" applyAlignment="1" applyProtection="1">
      <alignment horizontal="center" vertical="center"/>
      <protection locked="0"/>
    </xf>
    <xf numFmtId="0" fontId="26" fillId="0" borderId="7"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15" borderId="7" xfId="0" applyFont="1" applyFill="1" applyBorder="1" applyAlignment="1">
      <alignment horizontal="center" vertical="center"/>
    </xf>
    <xf numFmtId="0" fontId="7" fillId="9" borderId="20" xfId="0" applyFont="1" applyFill="1" applyBorder="1" applyAlignment="1">
      <alignment horizontal="center" vertical="center"/>
    </xf>
    <xf numFmtId="0" fontId="7" fillId="9" borderId="0" xfId="0" applyFont="1" applyFill="1" applyBorder="1" applyAlignment="1">
      <alignment horizontal="center" vertical="center"/>
    </xf>
    <xf numFmtId="0" fontId="6" fillId="8" borderId="22" xfId="0" applyFont="1" applyFill="1" applyBorder="1" applyAlignment="1">
      <alignment horizontal="center" vertical="center" wrapText="1"/>
    </xf>
    <xf numFmtId="0" fontId="6" fillId="8" borderId="22" xfId="0" applyFont="1" applyFill="1" applyBorder="1" applyAlignment="1">
      <alignment horizontal="center" vertical="center"/>
    </xf>
    <xf numFmtId="0" fontId="8" fillId="11" borderId="22" xfId="0" applyFont="1" applyFill="1" applyBorder="1" applyAlignment="1">
      <alignment horizontal="center" vertical="center"/>
    </xf>
    <xf numFmtId="0" fontId="27" fillId="12" borderId="23" xfId="0" applyFont="1" applyFill="1" applyBorder="1" applyAlignment="1">
      <alignment horizontal="center" vertical="center"/>
    </xf>
    <xf numFmtId="0" fontId="27" fillId="12" borderId="25" xfId="0" applyFont="1" applyFill="1" applyBorder="1" applyAlignment="1">
      <alignment horizontal="center" vertical="center"/>
    </xf>
    <xf numFmtId="0" fontId="27" fillId="12" borderId="26" xfId="0" applyFont="1" applyFill="1" applyBorder="1" applyAlignment="1">
      <alignment horizontal="center" vertical="center"/>
    </xf>
    <xf numFmtId="9" fontId="5" fillId="0" borderId="8" xfId="0" applyNumberFormat="1" applyFont="1" applyBorder="1" applyAlignment="1">
      <alignment horizontal="center" vertical="center"/>
    </xf>
    <xf numFmtId="9" fontId="5" fillId="0" borderId="9" xfId="0" applyNumberFormat="1" applyFont="1" applyBorder="1" applyAlignment="1">
      <alignment horizontal="center" vertical="center"/>
    </xf>
    <xf numFmtId="0" fontId="5" fillId="4" borderId="24"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16" xfId="0" applyFont="1" applyFill="1" applyBorder="1" applyAlignment="1" applyProtection="1">
      <alignment horizontal="center" vertical="center" wrapText="1"/>
      <protection locked="0"/>
    </xf>
    <xf numFmtId="0" fontId="6" fillId="8" borderId="21" xfId="0" applyFont="1" applyFill="1" applyBorder="1" applyAlignment="1">
      <alignment horizontal="center" vertical="center" wrapText="1"/>
    </xf>
    <xf numFmtId="0" fontId="6" fillId="8" borderId="24" xfId="0" applyFont="1" applyFill="1" applyBorder="1" applyAlignment="1">
      <alignment horizontal="center" vertical="center" wrapText="1"/>
    </xf>
    <xf numFmtId="9" fontId="5" fillId="0" borderId="8" xfId="0" applyNumberFormat="1" applyFont="1" applyBorder="1" applyAlignment="1">
      <alignment horizontal="center" vertical="top" wrapText="1"/>
    </xf>
    <xf numFmtId="9" fontId="5" fillId="0" borderId="9" xfId="0" applyNumberFormat="1" applyFont="1" applyBorder="1" applyAlignment="1">
      <alignment horizontal="center" vertical="top"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7">
    <cellStyle name="Hipervínculo" xfId="16" builtinId="8"/>
    <cellStyle name="Millares [0]" xfId="11" builtinId="6"/>
    <cellStyle name="Millares [0] 2" xfId="15" xr:uid="{00000000-0005-0000-0000-000001000000}"/>
    <cellStyle name="Millares [0] 3" xfId="14" xr:uid="{00000000-0005-0000-0000-000002000000}"/>
    <cellStyle name="Millares 2" xfId="1" xr:uid="{00000000-0005-0000-0000-000003000000}"/>
    <cellStyle name="Millares 2 2" xfId="8" xr:uid="{00000000-0005-0000-0000-000004000000}"/>
    <cellStyle name="Moneda 2" xfId="2" xr:uid="{00000000-0005-0000-0000-000005000000}"/>
    <cellStyle name="Moneda 2 2" xfId="9" xr:uid="{00000000-0005-0000-0000-000006000000}"/>
    <cellStyle name="Normal" xfId="0" builtinId="0"/>
    <cellStyle name="Normal 2" xfId="3" xr:uid="{00000000-0005-0000-0000-000008000000}"/>
    <cellStyle name="Normal 3" xfId="6" xr:uid="{00000000-0005-0000-0000-000009000000}"/>
    <cellStyle name="Normal 4" xfId="13" xr:uid="{00000000-0005-0000-0000-00000A000000}"/>
    <cellStyle name="Porcentaje" xfId="7" builtinId="5"/>
    <cellStyle name="Porcentaje 2" xfId="12" xr:uid="{00000000-0005-0000-0000-00000C000000}"/>
    <cellStyle name="Porcentual 2" xfId="4" xr:uid="{00000000-0005-0000-0000-00000D000000}"/>
    <cellStyle name="Porcentual 2 2" xfId="10" xr:uid="{00000000-0005-0000-0000-00000E000000}"/>
    <cellStyle name="Porcentual 3" xfId="5" xr:uid="{00000000-0005-0000-0000-00000F000000}"/>
  </cellStyles>
  <dxfs count="0"/>
  <tableStyles count="0" defaultTableStyle="TableStyleMedium9" defaultPivotStyle="PivotStyleLight16"/>
  <colors>
    <mruColors>
      <color rgb="FF0099CC"/>
      <color rgb="FFFFCCCC"/>
      <color rgb="FF008080"/>
      <color rgb="FFFF66CC"/>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theme" Target="theme/theme1.xml"/>
  <Relationship Id="rId11" Type="http://schemas.openxmlformats.org/officeDocument/2006/relationships/styles" Target="styles.xml"/>
  <Relationship Id="rId12" Type="http://schemas.openxmlformats.org/officeDocument/2006/relationships/sharedStrings" Target="sharedStrings.xml"/>
  <Relationship Id="rId13" Type="http://schemas.openxmlformats.org/officeDocument/2006/relationships/calcChain" Target="calcChain.xml"/>
  <Relationship Id="rId14" Type="http://schemas.openxmlformats.org/officeDocument/2006/relationships/customXml" Target="../customXml/item1.xml"/>
  <Relationship Id="rId15" Type="http://schemas.openxmlformats.org/officeDocument/2006/relationships/customXml" Target="../customXml/item2.xml"/>
  <Relationship Id="rId16" Type="http://schemas.openxmlformats.org/officeDocument/2006/relationships/customXml" Target="../customXml/item3.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 Id="rId2" Type="http://schemas.openxmlformats.org/officeDocument/2006/relationships/image" Target="../media/image2.png"/>
</Relationships>

</file>

<file path=xl/drawings/_rels/drawing2.xml.rels><?xml version="1.0" encoding="UTF-8"?>

<Relationships xmlns="http://schemas.openxmlformats.org/package/2006/relationships">
  <Relationship Id="rId1" Type="http://schemas.openxmlformats.org/officeDocument/2006/relationships/image" Target="../media/image1.png"/>
  <Relationship Id="rId2" Type="http://schemas.openxmlformats.org/officeDocument/2006/relationships/image" Target="../media/image2.png"/>
</Relationships>

</file>

<file path=xl/drawings/_rels/drawing3.xml.rels><?xml version="1.0" encoding="UTF-8"?>

<Relationships xmlns="http://schemas.openxmlformats.org/package/2006/relationships">
  <Relationship Id="rId1" Type="http://schemas.openxmlformats.org/officeDocument/2006/relationships/image" Target="../media/image1.png"/>
  <Relationship Id="rId2" Type="http://schemas.openxmlformats.org/officeDocument/2006/relationships/image" Target="../media/image2.png"/>
</Relationships>

</file>

<file path=xl/drawings/_rels/drawing4.xml.rels><?xml version="1.0" encoding="UTF-8"?>

<Relationships xmlns="http://schemas.openxmlformats.org/package/2006/relationships">
  <Relationship Id="rId1" Type="http://schemas.openxmlformats.org/officeDocument/2006/relationships/image" Target="../media/image1.png"/>
  <Relationship Id="rId2" Type="http://schemas.openxmlformats.org/officeDocument/2006/relationships/image" Target="../media/image2.png"/>
</Relationships>

</file>

<file path=xl/drawings/_rels/drawing5.xml.rels><?xml version="1.0" encoding="UTF-8"?>

<Relationships xmlns="http://schemas.openxmlformats.org/package/2006/relationships">
  <Relationship Id="rId1" Type="http://schemas.openxmlformats.org/officeDocument/2006/relationships/image" Target="../media/image1.png"/>
  <Relationship Id="rId2" Type="http://schemas.openxmlformats.org/officeDocument/2006/relationships/image" Target="../media/image2.png"/>
</Relationships>

</file>

<file path=xl/drawings/_rels/drawing6.xml.rels><?xml version="1.0" encoding="UTF-8"?>

<Relationships xmlns="http://schemas.openxmlformats.org/package/2006/relationships">
  <Relationship Id="rId1" Type="http://schemas.openxmlformats.org/officeDocument/2006/relationships/image" Target="../media/image1.png"/>
  <Relationship Id="rId2" Type="http://schemas.openxmlformats.org/officeDocument/2006/relationships/image" Target="../media/image2.png"/>
</Relationships>

</file>

<file path=xl/drawings/_rels/drawing7.xml.rels><?xml version="1.0" encoding="UTF-8"?>

<Relationships xmlns="http://schemas.openxmlformats.org/package/2006/relationships">
  <Relationship Id="rId1" Type="http://schemas.openxmlformats.org/officeDocument/2006/relationships/image" Target="../media/image1.png"/>
  <Relationship Id="rId2" Type="http://schemas.openxmlformats.org/officeDocument/2006/relationships/image" Target="../media/image2.png"/>
</Relationships>

</file>

<file path=xl/drawings/_rels/drawing8.xml.rels><?xml version="1.0" encoding="UTF-8"?>

<Relationships xmlns="http://schemas.openxmlformats.org/package/2006/relationships">
  <Relationship Id="rId1"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dr:twoCellAnchor>
    <xdr:from>
      <xdr:col>6</xdr:col>
      <xdr:colOff>1019176</xdr:colOff>
      <xdr:row>0</xdr:row>
      <xdr:rowOff>225879</xdr:rowOff>
    </xdr:from>
    <xdr:to>
      <xdr:col>6</xdr:col>
      <xdr:colOff>2668038</xdr:colOff>
      <xdr:row>1</xdr:row>
      <xdr:rowOff>225879</xdr:rowOff>
    </xdr:to>
    <xdr:pic>
      <xdr:nvPicPr>
        <xdr:cNvPr id="3" name="Imagen 2" descr="cid:image002.png@01D4B1AE.37CFAD10">
          <a:extLst>
            <a:ext uri="{FF2B5EF4-FFF2-40B4-BE49-F238E27FC236}">
              <a16:creationId xmlns:a16="http://schemas.microsoft.com/office/drawing/2014/main" id="{C845964F-3684-407C-BCD6-329F1AFFD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7676" y="225879"/>
          <a:ext cx="1648862" cy="43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632947</xdr:colOff>
      <xdr:row>0</xdr:row>
      <xdr:rowOff>202264</xdr:rowOff>
    </xdr:from>
    <xdr:to>
      <xdr:col>7</xdr:col>
      <xdr:colOff>2233147</xdr:colOff>
      <xdr:row>1</xdr:row>
      <xdr:rowOff>190356</xdr:rowOff>
    </xdr:to>
    <xdr:pic>
      <xdr:nvPicPr>
        <xdr:cNvPr id="4" name="Imagen 3" descr="cid:image003.png@01D4B1AE.37CFAD10">
          <a:extLst>
            <a:ext uri="{FF2B5EF4-FFF2-40B4-BE49-F238E27FC236}">
              <a16:creationId xmlns:a16="http://schemas.microsoft.com/office/drawing/2014/main" id="{0B1A7A56-1273-4B87-B0EC-62D45C05F9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39210" y="202264"/>
          <a:ext cx="1600200" cy="419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999204</xdr:colOff>
      <xdr:row>0</xdr:row>
      <xdr:rowOff>252948</xdr:rowOff>
    </xdr:from>
    <xdr:to>
      <xdr:col>6</xdr:col>
      <xdr:colOff>2653509</xdr:colOff>
      <xdr:row>2</xdr:row>
      <xdr:rowOff>14823</xdr:rowOff>
    </xdr:to>
    <xdr:pic>
      <xdr:nvPicPr>
        <xdr:cNvPr id="3" name="Imagen 2" descr="cid:image002.png@01D4B1AE.37CFAD10">
          <a:extLst>
            <a:ext uri="{FF2B5EF4-FFF2-40B4-BE49-F238E27FC236}">
              <a16:creationId xmlns:a16="http://schemas.microsoft.com/office/drawing/2014/main" id="{7A32D51F-A882-409C-9417-7FD6698F3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2672" y="252948"/>
          <a:ext cx="1654305" cy="430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341979</xdr:colOff>
      <xdr:row>0</xdr:row>
      <xdr:rowOff>245806</xdr:rowOff>
    </xdr:from>
    <xdr:to>
      <xdr:col>7</xdr:col>
      <xdr:colOff>1942179</xdr:colOff>
      <xdr:row>1</xdr:row>
      <xdr:rowOff>300573</xdr:rowOff>
    </xdr:to>
    <xdr:pic>
      <xdr:nvPicPr>
        <xdr:cNvPr id="4" name="Imagen 3" descr="cid:image003.png@01D4B1AE.37CFAD10">
          <a:extLst>
            <a:ext uri="{FF2B5EF4-FFF2-40B4-BE49-F238E27FC236}">
              <a16:creationId xmlns:a16="http://schemas.microsoft.com/office/drawing/2014/main" id="{99397DAA-3584-412F-BE77-B06506C0A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42947" y="245806"/>
          <a:ext cx="1600200" cy="41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7142</xdr:rowOff>
    </xdr:from>
    <xdr:to>
      <xdr:col>6</xdr:col>
      <xdr:colOff>1654305</xdr:colOff>
      <xdr:row>4</xdr:row>
      <xdr:rowOff>118267</xdr:rowOff>
    </xdr:to>
    <xdr:pic>
      <xdr:nvPicPr>
        <xdr:cNvPr id="3" name="Imagen 2" descr="cid:image002.png@01D4B1AE.37CFAD10">
          <a:extLst>
            <a:ext uri="{FF2B5EF4-FFF2-40B4-BE49-F238E27FC236}">
              <a16:creationId xmlns:a16="http://schemas.microsoft.com/office/drawing/2014/main" id="{1E72C8B7-A983-4ED3-89CE-E67724EC5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71833" y="324642"/>
          <a:ext cx="165430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422275</xdr:colOff>
      <xdr:row>2</xdr:row>
      <xdr:rowOff>0</xdr:rowOff>
    </xdr:from>
    <xdr:to>
      <xdr:col>8</xdr:col>
      <xdr:colOff>170391</xdr:colOff>
      <xdr:row>4</xdr:row>
      <xdr:rowOff>104660</xdr:rowOff>
    </xdr:to>
    <xdr:pic>
      <xdr:nvPicPr>
        <xdr:cNvPr id="4" name="Imagen 3" descr="cid:image003.png@01D4B1AE.37CFAD10">
          <a:extLst>
            <a:ext uri="{FF2B5EF4-FFF2-40B4-BE49-F238E27FC236}">
              <a16:creationId xmlns:a16="http://schemas.microsoft.com/office/drawing/2014/main" id="{161B0CED-D413-459F-A059-6B85C01141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2108" y="317500"/>
          <a:ext cx="1600200" cy="42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276225</xdr:colOff>
      <xdr:row>1</xdr:row>
      <xdr:rowOff>7142</xdr:rowOff>
    </xdr:from>
    <xdr:to>
      <xdr:col>6</xdr:col>
      <xdr:colOff>1930530</xdr:colOff>
      <xdr:row>1</xdr:row>
      <xdr:rowOff>435767</xdr:rowOff>
    </xdr:to>
    <xdr:pic>
      <xdr:nvPicPr>
        <xdr:cNvPr id="3" name="Imagen 2" descr="cid:image002.png@01D4B1AE.37CFAD10">
          <a:extLst>
            <a:ext uri="{FF2B5EF4-FFF2-40B4-BE49-F238E27FC236}">
              <a16:creationId xmlns:a16="http://schemas.microsoft.com/office/drawing/2014/main" id="{8DE045DC-360E-4BB6-BBE3-80EA026AE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9125" y="283367"/>
          <a:ext cx="165430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2476500</xdr:colOff>
      <xdr:row>1</xdr:row>
      <xdr:rowOff>0</xdr:rowOff>
    </xdr:from>
    <xdr:to>
      <xdr:col>7</xdr:col>
      <xdr:colOff>1552575</xdr:colOff>
      <xdr:row>1</xdr:row>
      <xdr:rowOff>422160</xdr:rowOff>
    </xdr:to>
    <xdr:pic>
      <xdr:nvPicPr>
        <xdr:cNvPr id="4" name="Imagen 3" descr="cid:image003.png@01D4B1AE.37CFAD10">
          <a:extLst>
            <a:ext uri="{FF2B5EF4-FFF2-40B4-BE49-F238E27FC236}">
              <a16:creationId xmlns:a16="http://schemas.microsoft.com/office/drawing/2014/main" id="{1DAD3BA4-ADC8-4B2B-AC2D-710B2D84A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39400" y="276225"/>
          <a:ext cx="1600200" cy="42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704850</xdr:colOff>
      <xdr:row>0</xdr:row>
      <xdr:rowOff>188117</xdr:rowOff>
    </xdr:from>
    <xdr:to>
      <xdr:col>6</xdr:col>
      <xdr:colOff>2359155</xdr:colOff>
      <xdr:row>2</xdr:row>
      <xdr:rowOff>7142</xdr:rowOff>
    </xdr:to>
    <xdr:pic>
      <xdr:nvPicPr>
        <xdr:cNvPr id="3" name="Imagen 2" descr="cid:image002.png@01D4B1AE.37CFAD10">
          <a:extLst>
            <a:ext uri="{FF2B5EF4-FFF2-40B4-BE49-F238E27FC236}">
              <a16:creationId xmlns:a16="http://schemas.microsoft.com/office/drawing/2014/main" id="{E6DA4A7C-E1F1-4801-8349-2D7BCE9E0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05775" y="188117"/>
          <a:ext cx="165430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0</xdr:row>
      <xdr:rowOff>180975</xdr:rowOff>
    </xdr:from>
    <xdr:to>
      <xdr:col>7</xdr:col>
      <xdr:colOff>1695450</xdr:colOff>
      <xdr:row>1</xdr:row>
      <xdr:rowOff>298335</xdr:rowOff>
    </xdr:to>
    <xdr:pic>
      <xdr:nvPicPr>
        <xdr:cNvPr id="4" name="Imagen 3" descr="cid:image003.png@01D4B1AE.37CFAD10">
          <a:extLst>
            <a:ext uri="{FF2B5EF4-FFF2-40B4-BE49-F238E27FC236}">
              <a16:creationId xmlns:a16="http://schemas.microsoft.com/office/drawing/2014/main" id="{504FED3B-2D7E-4180-92D0-E859F42B05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06050" y="180975"/>
          <a:ext cx="1600200" cy="42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747662</xdr:colOff>
      <xdr:row>0</xdr:row>
      <xdr:rowOff>160771</xdr:rowOff>
    </xdr:from>
    <xdr:to>
      <xdr:col>6</xdr:col>
      <xdr:colOff>2401967</xdr:colOff>
      <xdr:row>1</xdr:row>
      <xdr:rowOff>333348</xdr:rowOff>
    </xdr:to>
    <xdr:pic>
      <xdr:nvPicPr>
        <xdr:cNvPr id="3" name="Imagen 2" descr="cid:image002.png@01D4B1AE.37CFAD10">
          <a:extLst>
            <a:ext uri="{FF2B5EF4-FFF2-40B4-BE49-F238E27FC236}">
              <a16:creationId xmlns:a16="http://schemas.microsoft.com/office/drawing/2014/main" id="{508C3520-0C7F-4618-886E-CA381DCFA6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9839" y="160771"/>
          <a:ext cx="165430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110920</xdr:colOff>
      <xdr:row>0</xdr:row>
      <xdr:rowOff>153629</xdr:rowOff>
    </xdr:from>
    <xdr:to>
      <xdr:col>7</xdr:col>
      <xdr:colOff>1711120</xdr:colOff>
      <xdr:row>1</xdr:row>
      <xdr:rowOff>319741</xdr:rowOff>
    </xdr:to>
    <xdr:pic>
      <xdr:nvPicPr>
        <xdr:cNvPr id="4" name="Imagen 3" descr="cid:image003.png@01D4B1AE.37CFAD10">
          <a:extLst>
            <a:ext uri="{FF2B5EF4-FFF2-40B4-BE49-F238E27FC236}">
              <a16:creationId xmlns:a16="http://schemas.microsoft.com/office/drawing/2014/main" id="{A2C3A6FD-EE69-4E4A-B3E7-78A174D4FB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0114" y="153629"/>
          <a:ext cx="1600200" cy="42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xdr:row>
      <xdr:rowOff>7142</xdr:rowOff>
    </xdr:from>
    <xdr:to>
      <xdr:col>6</xdr:col>
      <xdr:colOff>1654305</xdr:colOff>
      <xdr:row>2</xdr:row>
      <xdr:rowOff>73817</xdr:rowOff>
    </xdr:to>
    <xdr:pic>
      <xdr:nvPicPr>
        <xdr:cNvPr id="3" name="Imagen 2" descr="cid:image002.png@01D4B1AE.37CFAD10">
          <a:extLst>
            <a:ext uri="{FF2B5EF4-FFF2-40B4-BE49-F238E27FC236}">
              <a16:creationId xmlns:a16="http://schemas.microsoft.com/office/drawing/2014/main" id="{43C99648-C2F2-4BDC-9A86-894D3C680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15275" y="140492"/>
          <a:ext cx="165430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2200275</xdr:colOff>
      <xdr:row>1</xdr:row>
      <xdr:rowOff>0</xdr:rowOff>
    </xdr:from>
    <xdr:to>
      <xdr:col>7</xdr:col>
      <xdr:colOff>1514475</xdr:colOff>
      <xdr:row>2</xdr:row>
      <xdr:rowOff>60210</xdr:rowOff>
    </xdr:to>
    <xdr:pic>
      <xdr:nvPicPr>
        <xdr:cNvPr id="4" name="Imagen 3" descr="cid:image003.png@01D4B1AE.37CFAD10">
          <a:extLst>
            <a:ext uri="{FF2B5EF4-FFF2-40B4-BE49-F238E27FC236}">
              <a16:creationId xmlns:a16="http://schemas.microsoft.com/office/drawing/2014/main" id="{03A4F10F-CD2B-487F-96B0-E9FCD8F648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133350"/>
          <a:ext cx="1600200" cy="42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581024</xdr:colOff>
      <xdr:row>1</xdr:row>
      <xdr:rowOff>28575</xdr:rowOff>
    </xdr:from>
    <xdr:to>
      <xdr:col>9</xdr:col>
      <xdr:colOff>874953</xdr:colOff>
      <xdr:row>3</xdr:row>
      <xdr:rowOff>108651</xdr:rowOff>
    </xdr:to>
    <xdr:pic>
      <xdr:nvPicPr>
        <xdr:cNvPr id="2" name="Imagen 7" descr="Descripción: Macintosh HD:private:var:folders:C+:C+Cc0BzyEyemk-xQMJ24wE+++TI:-Tmp-:TemporaryItems:logos_incitucionales.jpg">
          <a:extLst>
            <a:ext uri="{FF2B5EF4-FFF2-40B4-BE49-F238E27FC236}">
              <a16:creationId xmlns:a16="http://schemas.microsoft.com/office/drawing/2014/main" id="{8D38EB42-D251-4FAD-898C-40A9EBB935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624" y="190500"/>
          <a:ext cx="3065704" cy="432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

<Relationships xmlns="http://schemas.openxmlformats.org/package/2006/relationships">
  <Relationship Id="rId1" Type="http://schemas.openxmlformats.org/officeDocument/2006/relationships/hyperlink" TargetMode="External" Target="https://portal.icetex.gov.co/Portal/Home/el-icetex/plan-estrategico/planes-de-accion"/>
  <Relationship Id="rId2" Type="http://schemas.openxmlformats.org/officeDocument/2006/relationships/printerSettings" Target="../printerSettings/printerSettings5.bin"/>
  <Relationship Id="rId3" Type="http://schemas.openxmlformats.org/officeDocument/2006/relationships/drawing" Target="../drawings/drawing5.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277"/>
  <sheetViews>
    <sheetView showGridLines="0" tabSelected="1" topLeftCell="B1" zoomScale="95" zoomScaleNormal="95" workbookViewId="0">
      <selection activeCell="D2" sqref="D2"/>
    </sheetView>
  </sheetViews>
  <sheetFormatPr baseColWidth="10" defaultColWidth="10.7109375" defaultRowHeight="12.75"/>
  <cols>
    <col min="1" max="1" width="18.28515625" customWidth="1"/>
    <col min="2" max="2" width="24.140625" customWidth="1"/>
    <col min="3" max="3" width="17.28515625" customWidth="1"/>
    <col min="4" max="4" width="17.7109375" customWidth="1"/>
    <col min="5" max="5" width="14.42578125" customWidth="1"/>
    <col min="6" max="6" width="13.5703125" style="61" bestFit="1" customWidth="1"/>
    <col min="7" max="7" width="44.5703125" customWidth="1"/>
    <col min="8" max="8" width="43.140625" customWidth="1"/>
    <col min="9" max="10" width="15.85546875" customWidth="1"/>
    <col min="11" max="11" width="15.85546875" style="13" customWidth="1"/>
    <col min="12" max="12" width="16.5703125" customWidth="1"/>
    <col min="13" max="13" width="17.140625" customWidth="1"/>
    <col min="14" max="14" width="17.7109375" bestFit="1" customWidth="1"/>
    <col min="15" max="15" width="19.140625" customWidth="1"/>
    <col min="16" max="16" width="52.7109375" customWidth="1"/>
    <col min="17" max="17" width="17.7109375" customWidth="1"/>
    <col min="18" max="18" width="53" style="216" customWidth="1"/>
    <col min="19" max="19" width="23" customWidth="1"/>
    <col min="20" max="20" width="58.7109375" style="216" customWidth="1"/>
    <col min="21" max="21" width="24.7109375" customWidth="1"/>
    <col min="22" max="22" width="53.7109375" customWidth="1"/>
    <col min="23" max="23" width="22.140625" hidden="1" customWidth="1"/>
    <col min="24" max="24" width="31.7109375" customWidth="1"/>
    <col min="25" max="25" width="18.5703125" customWidth="1"/>
    <col min="26" max="26" width="13.28515625" customWidth="1"/>
  </cols>
  <sheetData>
    <row r="1" spans="1:25" ht="33.75" customHeight="1"/>
    <row r="2" spans="1:25" ht="33.75" customHeight="1"/>
    <row r="4" spans="1:25" ht="33.75">
      <c r="A4" s="372" t="s">
        <v>0</v>
      </c>
      <c r="B4" s="373"/>
      <c r="C4" s="373"/>
      <c r="D4" s="373"/>
      <c r="E4" s="373"/>
      <c r="F4" s="373"/>
      <c r="G4" s="373"/>
      <c r="H4" s="373"/>
      <c r="I4" s="373"/>
      <c r="J4" s="373"/>
      <c r="K4" s="373"/>
      <c r="L4" s="373"/>
      <c r="M4" s="373"/>
      <c r="N4" s="373"/>
      <c r="O4" s="373"/>
      <c r="P4" s="373"/>
      <c r="Q4" s="373"/>
      <c r="R4" s="373"/>
      <c r="S4" s="373"/>
      <c r="T4" s="373"/>
      <c r="U4" s="373"/>
      <c r="V4" s="373"/>
    </row>
    <row r="5" spans="1:25" s="107" customFormat="1" ht="15" customHeight="1">
      <c r="A5" s="361" t="s">
        <v>1</v>
      </c>
      <c r="B5" s="361" t="s">
        <v>2</v>
      </c>
      <c r="C5" s="361" t="s">
        <v>3</v>
      </c>
      <c r="D5" s="361" t="s">
        <v>4</v>
      </c>
      <c r="E5" s="361" t="s">
        <v>5</v>
      </c>
      <c r="F5" s="361" t="s">
        <v>6</v>
      </c>
      <c r="G5" s="361" t="s">
        <v>7</v>
      </c>
      <c r="H5" s="361" t="s">
        <v>75</v>
      </c>
      <c r="I5" s="366" t="s">
        <v>9</v>
      </c>
      <c r="J5" s="366"/>
      <c r="K5" s="366" t="s">
        <v>10</v>
      </c>
      <c r="L5" s="366"/>
      <c r="M5" s="366"/>
      <c r="N5" s="366"/>
      <c r="O5" s="325" t="s">
        <v>11</v>
      </c>
      <c r="P5" s="325"/>
      <c r="Q5" s="325"/>
      <c r="R5" s="325"/>
      <c r="S5" s="325"/>
      <c r="T5" s="325"/>
      <c r="U5" s="325"/>
      <c r="V5" s="325"/>
      <c r="W5" s="321" t="s">
        <v>12</v>
      </c>
    </row>
    <row r="6" spans="1:25" s="107" customFormat="1" ht="15.75" customHeight="1">
      <c r="A6" s="361"/>
      <c r="B6" s="361"/>
      <c r="C6" s="361"/>
      <c r="D6" s="361"/>
      <c r="E6" s="361"/>
      <c r="F6" s="361"/>
      <c r="G6" s="361"/>
      <c r="H6" s="361"/>
      <c r="I6" s="361" t="s">
        <v>13</v>
      </c>
      <c r="J6" s="361" t="s">
        <v>14</v>
      </c>
      <c r="K6" s="111" t="s">
        <v>15</v>
      </c>
      <c r="L6" s="111" t="s">
        <v>16</v>
      </c>
      <c r="M6" s="111" t="s">
        <v>17</v>
      </c>
      <c r="N6" s="111" t="s">
        <v>18</v>
      </c>
      <c r="O6" s="326" t="s">
        <v>15</v>
      </c>
      <c r="P6" s="326"/>
      <c r="Q6" s="326" t="s">
        <v>16</v>
      </c>
      <c r="R6" s="326"/>
      <c r="S6" s="326" t="s">
        <v>17</v>
      </c>
      <c r="T6" s="326"/>
      <c r="U6" s="327" t="s">
        <v>18</v>
      </c>
      <c r="V6" s="327"/>
      <c r="W6" s="322"/>
    </row>
    <row r="7" spans="1:25" s="107" customFormat="1" ht="48.75" customHeight="1">
      <c r="A7" s="361"/>
      <c r="B7" s="361"/>
      <c r="C7" s="361"/>
      <c r="D7" s="361"/>
      <c r="E7" s="361"/>
      <c r="F7" s="361"/>
      <c r="G7" s="361"/>
      <c r="H7" s="361"/>
      <c r="I7" s="361"/>
      <c r="J7" s="361"/>
      <c r="K7" s="112" t="s">
        <v>19</v>
      </c>
      <c r="L7" s="112" t="s">
        <v>19</v>
      </c>
      <c r="M7" s="112" t="s">
        <v>19</v>
      </c>
      <c r="N7" s="112" t="s">
        <v>19</v>
      </c>
      <c r="O7" s="60" t="s">
        <v>20</v>
      </c>
      <c r="P7" s="60" t="s">
        <v>21</v>
      </c>
      <c r="Q7" s="60" t="s">
        <v>20</v>
      </c>
      <c r="R7" s="113" t="s">
        <v>21</v>
      </c>
      <c r="S7" s="60" t="s">
        <v>20</v>
      </c>
      <c r="T7" s="113" t="s">
        <v>21</v>
      </c>
      <c r="U7" s="182" t="s">
        <v>20</v>
      </c>
      <c r="V7" s="182" t="s">
        <v>21</v>
      </c>
      <c r="W7" s="322"/>
    </row>
    <row r="8" spans="1:25" ht="219" customHeight="1">
      <c r="A8" s="362" t="s">
        <v>76</v>
      </c>
      <c r="B8" s="360" t="s">
        <v>77</v>
      </c>
      <c r="C8" s="62" t="s">
        <v>78</v>
      </c>
      <c r="D8" s="63">
        <v>0.25</v>
      </c>
      <c r="E8" s="15" t="s">
        <v>33</v>
      </c>
      <c r="F8" s="15">
        <v>100</v>
      </c>
      <c r="G8" s="9" t="s">
        <v>79</v>
      </c>
      <c r="H8" s="161" t="s">
        <v>80</v>
      </c>
      <c r="I8" s="20">
        <v>43101</v>
      </c>
      <c r="J8" s="16" t="s">
        <v>81</v>
      </c>
      <c r="K8" s="18">
        <v>0.15</v>
      </c>
      <c r="L8" s="18">
        <v>0.3</v>
      </c>
      <c r="M8" s="18">
        <v>0.7</v>
      </c>
      <c r="N8" s="18">
        <v>1</v>
      </c>
      <c r="O8" s="121">
        <v>0.34510000000000002</v>
      </c>
      <c r="P8" s="122" t="s">
        <v>82</v>
      </c>
      <c r="Q8" s="18">
        <v>0.57909999999999995</v>
      </c>
      <c r="R8" s="179" t="s">
        <v>954</v>
      </c>
      <c r="S8" s="257">
        <v>0.73050000000000004</v>
      </c>
      <c r="T8" s="248" t="s">
        <v>926</v>
      </c>
      <c r="U8" s="121">
        <v>0.98</v>
      </c>
      <c r="V8" s="272" t="s">
        <v>998</v>
      </c>
      <c r="W8" s="119" t="s">
        <v>83</v>
      </c>
      <c r="X8" s="299"/>
      <c r="Y8" s="212"/>
    </row>
    <row r="9" spans="1:25" ht="114.75" customHeight="1">
      <c r="A9" s="362"/>
      <c r="B9" s="360"/>
      <c r="C9" s="62" t="s">
        <v>84</v>
      </c>
      <c r="D9" s="63">
        <v>2.5000000000000001E-2</v>
      </c>
      <c r="E9" s="15" t="s">
        <v>85</v>
      </c>
      <c r="F9" s="15">
        <v>1</v>
      </c>
      <c r="G9" s="9" t="s">
        <v>86</v>
      </c>
      <c r="H9" s="160" t="s">
        <v>87</v>
      </c>
      <c r="I9" s="20">
        <v>43191</v>
      </c>
      <c r="J9" s="16" t="s">
        <v>81</v>
      </c>
      <c r="K9" s="18">
        <v>0</v>
      </c>
      <c r="L9" s="18">
        <v>0.3</v>
      </c>
      <c r="M9" s="18">
        <v>0.6</v>
      </c>
      <c r="N9" s="18">
        <v>1</v>
      </c>
      <c r="O9" s="123"/>
      <c r="P9" s="127" t="s">
        <v>88</v>
      </c>
      <c r="Q9" s="18">
        <v>0.2</v>
      </c>
      <c r="R9" s="226" t="s">
        <v>955</v>
      </c>
      <c r="S9" s="176">
        <v>1</v>
      </c>
      <c r="T9" s="215" t="s">
        <v>897</v>
      </c>
      <c r="U9" s="121">
        <v>1</v>
      </c>
      <c r="V9" s="280" t="s">
        <v>962</v>
      </c>
      <c r="W9" s="119" t="s">
        <v>32</v>
      </c>
    </row>
    <row r="10" spans="1:25" ht="111.75" customHeight="1">
      <c r="A10" s="362"/>
      <c r="B10" s="360"/>
      <c r="C10" s="62" t="s">
        <v>89</v>
      </c>
      <c r="D10" s="63">
        <v>0.05</v>
      </c>
      <c r="E10" s="15" t="s">
        <v>85</v>
      </c>
      <c r="F10" s="15">
        <v>1</v>
      </c>
      <c r="G10" s="9" t="s">
        <v>90</v>
      </c>
      <c r="H10" s="160" t="s">
        <v>91</v>
      </c>
      <c r="I10" s="20">
        <v>43191</v>
      </c>
      <c r="J10" s="16" t="s">
        <v>92</v>
      </c>
      <c r="K10" s="18">
        <v>0</v>
      </c>
      <c r="L10" s="18">
        <v>0.5</v>
      </c>
      <c r="M10" s="18">
        <v>1</v>
      </c>
      <c r="N10" s="18">
        <v>1</v>
      </c>
      <c r="O10" s="123"/>
      <c r="P10" s="127" t="s">
        <v>88</v>
      </c>
      <c r="Q10" s="18">
        <v>1</v>
      </c>
      <c r="R10" s="253" t="s">
        <v>956</v>
      </c>
      <c r="S10" s="28">
        <v>1</v>
      </c>
      <c r="T10" s="225" t="s">
        <v>103</v>
      </c>
      <c r="U10" s="124">
        <v>1</v>
      </c>
      <c r="V10" s="279" t="s">
        <v>103</v>
      </c>
      <c r="W10" s="120" t="s">
        <v>93</v>
      </c>
      <c r="X10" s="4"/>
    </row>
    <row r="11" spans="1:25" ht="99.95" customHeight="1">
      <c r="A11" s="362"/>
      <c r="B11" s="360"/>
      <c r="C11" s="18" t="s">
        <v>94</v>
      </c>
      <c r="D11" s="63">
        <v>0.05</v>
      </c>
      <c r="E11" s="15" t="s">
        <v>85</v>
      </c>
      <c r="F11" s="15">
        <v>1</v>
      </c>
      <c r="G11" s="194" t="s">
        <v>95</v>
      </c>
      <c r="H11" s="160" t="s">
        <v>96</v>
      </c>
      <c r="I11" s="20">
        <v>43101</v>
      </c>
      <c r="J11" s="16" t="s">
        <v>81</v>
      </c>
      <c r="K11" s="18">
        <v>0.25</v>
      </c>
      <c r="L11" s="18">
        <v>0.5</v>
      </c>
      <c r="M11" s="18">
        <v>0.75</v>
      </c>
      <c r="N11" s="18">
        <v>1</v>
      </c>
      <c r="O11" s="124">
        <v>0.25</v>
      </c>
      <c r="P11" s="125" t="s">
        <v>97</v>
      </c>
      <c r="Q11" s="154">
        <v>1</v>
      </c>
      <c r="R11" s="136" t="s">
        <v>957</v>
      </c>
      <c r="S11" s="176">
        <v>1</v>
      </c>
      <c r="T11" s="218" t="s">
        <v>103</v>
      </c>
      <c r="U11" s="124">
        <v>1</v>
      </c>
      <c r="V11" s="279" t="s">
        <v>103</v>
      </c>
      <c r="W11" s="120" t="s">
        <v>83</v>
      </c>
    </row>
    <row r="12" spans="1:25" ht="76.5">
      <c r="A12" s="362"/>
      <c r="B12" s="360" t="s">
        <v>98</v>
      </c>
      <c r="C12" s="18" t="s">
        <v>99</v>
      </c>
      <c r="D12" s="63">
        <v>7.4999999999999997E-2</v>
      </c>
      <c r="E12" s="15" t="s">
        <v>33</v>
      </c>
      <c r="F12" s="15">
        <v>100</v>
      </c>
      <c r="G12" s="9" t="s">
        <v>100</v>
      </c>
      <c r="H12" s="160" t="s">
        <v>101</v>
      </c>
      <c r="I12" s="20">
        <v>43101</v>
      </c>
      <c r="J12" s="16" t="s">
        <v>81</v>
      </c>
      <c r="K12" s="18">
        <v>0.15</v>
      </c>
      <c r="L12" s="18">
        <v>0.3</v>
      </c>
      <c r="M12" s="18">
        <v>0.6</v>
      </c>
      <c r="N12" s="18">
        <v>1</v>
      </c>
      <c r="O12" s="121">
        <v>1</v>
      </c>
      <c r="P12" s="126" t="s">
        <v>102</v>
      </c>
      <c r="Q12" s="18">
        <v>1</v>
      </c>
      <c r="R12" s="218" t="s">
        <v>103</v>
      </c>
      <c r="S12" s="176">
        <v>1</v>
      </c>
      <c r="T12" s="218" t="s">
        <v>103</v>
      </c>
      <c r="U12" s="124">
        <v>1</v>
      </c>
      <c r="V12" s="279" t="s">
        <v>103</v>
      </c>
      <c r="W12" s="120" t="s">
        <v>104</v>
      </c>
      <c r="X12" s="212"/>
    </row>
    <row r="13" spans="1:25" ht="151.5" customHeight="1">
      <c r="A13" s="362"/>
      <c r="B13" s="360"/>
      <c r="C13" s="18" t="s">
        <v>105</v>
      </c>
      <c r="D13" s="63">
        <v>2.5000000000000001E-2</v>
      </c>
      <c r="E13" s="15" t="s">
        <v>33</v>
      </c>
      <c r="F13" s="15">
        <v>100</v>
      </c>
      <c r="G13" s="9" t="s">
        <v>106</v>
      </c>
      <c r="H13" s="15" t="s">
        <v>107</v>
      </c>
      <c r="I13" s="20">
        <v>43101</v>
      </c>
      <c r="J13" s="16" t="s">
        <v>81</v>
      </c>
      <c r="K13" s="18">
        <v>1</v>
      </c>
      <c r="L13" s="18">
        <v>1</v>
      </c>
      <c r="M13" s="18">
        <v>1</v>
      </c>
      <c r="N13" s="18">
        <v>1</v>
      </c>
      <c r="O13" s="121">
        <v>0.96</v>
      </c>
      <c r="P13" s="126" t="s">
        <v>108</v>
      </c>
      <c r="Q13" s="18">
        <v>1.1299999999999999</v>
      </c>
      <c r="R13" s="227" t="s">
        <v>109</v>
      </c>
      <c r="S13" s="176">
        <f>2521366/2753485</f>
        <v>0.9156999220987222</v>
      </c>
      <c r="T13" s="179" t="s">
        <v>889</v>
      </c>
      <c r="U13" s="124">
        <f>2891696/2939635</f>
        <v>0.9836921930783924</v>
      </c>
      <c r="V13" s="279" t="s">
        <v>1022</v>
      </c>
      <c r="W13" s="120" t="s">
        <v>110</v>
      </c>
    </row>
    <row r="14" spans="1:25" ht="138" customHeight="1">
      <c r="A14" s="362"/>
      <c r="B14" s="360"/>
      <c r="C14" s="18" t="s">
        <v>111</v>
      </c>
      <c r="D14" s="63">
        <v>2.5000000000000001E-2</v>
      </c>
      <c r="E14" s="15" t="s">
        <v>33</v>
      </c>
      <c r="F14" s="15">
        <v>100</v>
      </c>
      <c r="G14" s="9" t="s">
        <v>112</v>
      </c>
      <c r="H14" s="15" t="s">
        <v>113</v>
      </c>
      <c r="I14" s="20">
        <v>43101</v>
      </c>
      <c r="J14" s="16" t="s">
        <v>114</v>
      </c>
      <c r="K14" s="18">
        <v>0</v>
      </c>
      <c r="L14" s="18">
        <v>0</v>
      </c>
      <c r="M14" s="18">
        <v>0</v>
      </c>
      <c r="N14" s="18">
        <v>1</v>
      </c>
      <c r="O14" s="121">
        <v>1</v>
      </c>
      <c r="P14" s="126" t="s">
        <v>115</v>
      </c>
      <c r="Q14" s="18">
        <v>1</v>
      </c>
      <c r="R14" s="219" t="s">
        <v>103</v>
      </c>
      <c r="S14" s="176">
        <v>1</v>
      </c>
      <c r="T14" s="219" t="s">
        <v>103</v>
      </c>
      <c r="U14" s="124">
        <v>1</v>
      </c>
      <c r="V14" s="279" t="s">
        <v>103</v>
      </c>
      <c r="W14" s="120" t="s">
        <v>83</v>
      </c>
      <c r="Y14" s="269"/>
    </row>
    <row r="15" spans="1:25" ht="33" customHeight="1">
      <c r="A15" s="64"/>
      <c r="B15" s="64"/>
      <c r="C15" s="64"/>
      <c r="D15" s="66">
        <f>SUM(D8:D14)</f>
        <v>0.5</v>
      </c>
      <c r="E15" s="64"/>
      <c r="F15" s="67"/>
      <c r="G15" s="64"/>
      <c r="H15" s="64"/>
      <c r="I15" s="64"/>
      <c r="J15" s="64"/>
      <c r="K15" s="68"/>
      <c r="L15" s="64"/>
      <c r="M15" s="64"/>
      <c r="N15" s="64"/>
      <c r="O15" s="64"/>
      <c r="P15" s="64"/>
      <c r="Q15" s="64"/>
      <c r="R15" s="220"/>
      <c r="S15" s="64"/>
      <c r="T15" s="220"/>
      <c r="U15" s="64"/>
      <c r="V15" s="64"/>
    </row>
    <row r="16" spans="1:25" ht="33.75">
      <c r="A16" s="336" t="s">
        <v>116</v>
      </c>
      <c r="B16" s="336"/>
      <c r="C16" s="336"/>
      <c r="D16" s="336"/>
      <c r="E16" s="336"/>
      <c r="F16" s="336"/>
      <c r="G16" s="336"/>
      <c r="H16" s="336"/>
      <c r="I16" s="336"/>
      <c r="J16" s="336"/>
      <c r="K16" s="336"/>
      <c r="L16" s="336"/>
      <c r="M16" s="336"/>
      <c r="N16" s="336"/>
      <c r="O16" s="336"/>
      <c r="P16" s="336"/>
      <c r="Q16" s="336"/>
      <c r="R16" s="336"/>
      <c r="S16" s="336"/>
      <c r="T16" s="336"/>
      <c r="U16" s="336"/>
      <c r="V16" s="336"/>
    </row>
    <row r="17" spans="1:22">
      <c r="A17" s="374"/>
      <c r="B17" s="375"/>
      <c r="C17" s="375"/>
      <c r="D17" s="375"/>
      <c r="E17" s="375"/>
      <c r="F17" s="375"/>
      <c r="G17" s="375"/>
      <c r="H17" s="375"/>
      <c r="I17" s="375"/>
      <c r="J17" s="375"/>
      <c r="K17" s="375"/>
      <c r="L17" s="375"/>
      <c r="M17" s="375"/>
      <c r="N17" s="375"/>
      <c r="O17" s="375"/>
      <c r="P17" s="375"/>
      <c r="Q17" s="375"/>
      <c r="R17" s="375"/>
      <c r="S17" s="375"/>
      <c r="T17" s="375"/>
      <c r="U17" s="375"/>
      <c r="V17" s="376"/>
    </row>
    <row r="18" spans="1:22" ht="33.75" hidden="1">
      <c r="A18" s="336" t="s">
        <v>117</v>
      </c>
      <c r="B18" s="336"/>
      <c r="C18" s="336"/>
      <c r="D18" s="336"/>
      <c r="E18" s="336"/>
      <c r="F18" s="336"/>
      <c r="G18" s="336"/>
      <c r="H18" s="336"/>
      <c r="I18" s="336"/>
      <c r="J18" s="336"/>
      <c r="K18" s="336"/>
      <c r="L18" s="336"/>
      <c r="M18" s="336"/>
      <c r="N18" s="336"/>
      <c r="O18" s="336"/>
      <c r="P18" s="336"/>
      <c r="Q18" s="336"/>
      <c r="R18" s="336"/>
      <c r="S18" s="336"/>
      <c r="T18" s="336"/>
      <c r="U18" s="336"/>
      <c r="V18" s="336"/>
    </row>
    <row r="19" spans="1:22" ht="44.25" hidden="1" customHeight="1">
      <c r="A19" s="332" t="s">
        <v>1</v>
      </c>
      <c r="B19" s="332" t="s">
        <v>2</v>
      </c>
      <c r="C19" s="332" t="s">
        <v>3</v>
      </c>
      <c r="D19" s="332" t="s">
        <v>4</v>
      </c>
      <c r="E19" s="332" t="s">
        <v>5</v>
      </c>
      <c r="F19" s="334" t="s">
        <v>6</v>
      </c>
      <c r="G19" s="332" t="s">
        <v>7</v>
      </c>
      <c r="H19" s="338" t="s">
        <v>9</v>
      </c>
      <c r="I19" s="338"/>
      <c r="J19" s="332" t="s">
        <v>10</v>
      </c>
      <c r="K19" s="332"/>
      <c r="L19" s="332"/>
      <c r="M19" s="332"/>
      <c r="N19" s="325" t="s">
        <v>11</v>
      </c>
      <c r="O19" s="325"/>
      <c r="P19" s="325"/>
      <c r="Q19" s="325"/>
      <c r="R19" s="325"/>
      <c r="S19" s="325"/>
      <c r="T19" s="325"/>
      <c r="U19" s="325"/>
    </row>
    <row r="20" spans="1:22" ht="15.75" hidden="1">
      <c r="A20" s="332"/>
      <c r="B20" s="332"/>
      <c r="C20" s="332"/>
      <c r="D20" s="332"/>
      <c r="E20" s="332"/>
      <c r="F20" s="334"/>
      <c r="G20" s="332"/>
      <c r="H20" s="331" t="s">
        <v>13</v>
      </c>
      <c r="I20" s="331" t="s">
        <v>118</v>
      </c>
      <c r="J20" s="14" t="s">
        <v>15</v>
      </c>
      <c r="K20" s="14" t="s">
        <v>16</v>
      </c>
      <c r="L20" s="14" t="s">
        <v>17</v>
      </c>
      <c r="M20" s="14" t="s">
        <v>18</v>
      </c>
      <c r="N20" s="326" t="s">
        <v>15</v>
      </c>
      <c r="O20" s="326"/>
      <c r="P20" s="326" t="s">
        <v>16</v>
      </c>
      <c r="Q20" s="326"/>
      <c r="R20" s="326" t="s">
        <v>17</v>
      </c>
      <c r="S20" s="326"/>
      <c r="T20" s="326" t="s">
        <v>18</v>
      </c>
      <c r="U20" s="326"/>
    </row>
    <row r="21" spans="1:22" ht="36.75" hidden="1" customHeight="1">
      <c r="A21" s="332"/>
      <c r="B21" s="332"/>
      <c r="C21" s="332"/>
      <c r="D21" s="332"/>
      <c r="E21" s="332"/>
      <c r="F21" s="334"/>
      <c r="G21" s="332"/>
      <c r="H21" s="331"/>
      <c r="I21" s="331"/>
      <c r="J21" s="50" t="s">
        <v>19</v>
      </c>
      <c r="K21" s="50" t="s">
        <v>19</v>
      </c>
      <c r="L21" s="50" t="s">
        <v>19</v>
      </c>
      <c r="M21" s="50" t="s">
        <v>19</v>
      </c>
      <c r="N21" s="60" t="s">
        <v>20</v>
      </c>
      <c r="O21" s="60" t="s">
        <v>21</v>
      </c>
      <c r="P21" s="60" t="s">
        <v>20</v>
      </c>
      <c r="Q21" s="60" t="s">
        <v>21</v>
      </c>
      <c r="R21" s="113" t="s">
        <v>20</v>
      </c>
      <c r="S21" s="60" t="s">
        <v>21</v>
      </c>
      <c r="T21" s="113" t="s">
        <v>20</v>
      </c>
      <c r="U21" s="60" t="s">
        <v>21</v>
      </c>
    </row>
    <row r="22" spans="1:22" ht="33.75" hidden="1">
      <c r="A22" s="336" t="s">
        <v>119</v>
      </c>
      <c r="B22" s="336"/>
      <c r="C22" s="336"/>
      <c r="D22" s="336"/>
      <c r="E22" s="336"/>
      <c r="F22" s="336"/>
      <c r="G22" s="336"/>
      <c r="H22" s="336"/>
      <c r="I22" s="336"/>
      <c r="J22" s="336"/>
      <c r="K22" s="336"/>
      <c r="L22" s="336"/>
      <c r="M22" s="336"/>
      <c r="N22" s="336"/>
      <c r="O22" s="336"/>
      <c r="P22" s="336"/>
      <c r="Q22" s="336"/>
      <c r="R22" s="336"/>
      <c r="S22" s="336"/>
      <c r="T22" s="336"/>
      <c r="U22" s="336"/>
      <c r="V22" s="336"/>
    </row>
    <row r="23" spans="1:22" ht="216.75" hidden="1">
      <c r="A23" s="362" t="s">
        <v>120</v>
      </c>
      <c r="B23" s="363" t="s">
        <v>121</v>
      </c>
      <c r="C23" s="157" t="s">
        <v>122</v>
      </c>
      <c r="D23" s="88">
        <v>9.2499999999999995E-3</v>
      </c>
      <c r="E23" s="15" t="s">
        <v>85</v>
      </c>
      <c r="F23" s="89">
        <v>50</v>
      </c>
      <c r="G23" s="9" t="s">
        <v>123</v>
      </c>
      <c r="H23" s="20">
        <v>43101</v>
      </c>
      <c r="I23" s="15" t="s">
        <v>81</v>
      </c>
      <c r="J23" s="49">
        <v>0</v>
      </c>
      <c r="K23" s="49">
        <v>0</v>
      </c>
      <c r="L23" s="49">
        <v>0</v>
      </c>
      <c r="M23" s="89">
        <v>50</v>
      </c>
      <c r="N23" s="39">
        <v>0</v>
      </c>
      <c r="O23" s="90" t="s">
        <v>124</v>
      </c>
      <c r="P23" s="64"/>
      <c r="Q23" s="64"/>
      <c r="R23" s="220"/>
      <c r="S23" s="64"/>
      <c r="T23" s="220"/>
      <c r="U23" s="64"/>
    </row>
    <row r="24" spans="1:22" ht="204" hidden="1">
      <c r="A24" s="362"/>
      <c r="B24" s="363"/>
      <c r="C24" s="157" t="s">
        <v>125</v>
      </c>
      <c r="D24" s="88">
        <v>9.2499999999999995E-3</v>
      </c>
      <c r="E24" s="15" t="s">
        <v>85</v>
      </c>
      <c r="F24" s="89">
        <v>520</v>
      </c>
      <c r="G24" s="9" t="s">
        <v>123</v>
      </c>
      <c r="H24" s="20">
        <v>43101</v>
      </c>
      <c r="I24" s="15" t="s">
        <v>81</v>
      </c>
      <c r="J24" s="49">
        <v>0</v>
      </c>
      <c r="K24" s="49">
        <v>0</v>
      </c>
      <c r="L24" s="49">
        <v>0</v>
      </c>
      <c r="M24" s="89">
        <v>520</v>
      </c>
      <c r="N24" s="39">
        <v>0.46730769230769231</v>
      </c>
      <c r="O24" s="90" t="s">
        <v>126</v>
      </c>
      <c r="P24" s="64"/>
      <c r="Q24" s="64"/>
      <c r="R24" s="220"/>
      <c r="S24" s="64"/>
      <c r="T24" s="220"/>
      <c r="U24" s="64"/>
    </row>
    <row r="25" spans="1:22" ht="63" hidden="1">
      <c r="A25" s="362"/>
      <c r="B25" s="363"/>
      <c r="C25" s="9" t="s">
        <v>127</v>
      </c>
      <c r="D25" s="88">
        <v>9.2499999999999995E-3</v>
      </c>
      <c r="E25" s="15" t="s">
        <v>85</v>
      </c>
      <c r="F25" s="89">
        <v>1931</v>
      </c>
      <c r="G25" s="9" t="s">
        <v>128</v>
      </c>
      <c r="H25" s="20">
        <v>43101</v>
      </c>
      <c r="I25" s="15" t="s">
        <v>81</v>
      </c>
      <c r="J25" s="49">
        <v>0</v>
      </c>
      <c r="K25" s="49">
        <v>0</v>
      </c>
      <c r="L25" s="49">
        <v>0</v>
      </c>
      <c r="M25" s="89">
        <v>1931</v>
      </c>
      <c r="N25" s="39">
        <v>0.10305541170378042</v>
      </c>
      <c r="O25" s="90" t="s">
        <v>129</v>
      </c>
      <c r="P25" s="64"/>
      <c r="Q25" s="64"/>
      <c r="R25" s="220"/>
      <c r="S25" s="64"/>
      <c r="T25" s="220"/>
      <c r="U25" s="64"/>
    </row>
    <row r="26" spans="1:22" ht="63" hidden="1">
      <c r="A26" s="362"/>
      <c r="B26" s="363"/>
      <c r="C26" s="9" t="s">
        <v>130</v>
      </c>
      <c r="D26" s="88">
        <v>9.2499999999999995E-3</v>
      </c>
      <c r="E26" s="15" t="s">
        <v>85</v>
      </c>
      <c r="F26" s="89">
        <v>3039</v>
      </c>
      <c r="G26" s="9" t="s">
        <v>128</v>
      </c>
      <c r="H26" s="20">
        <v>43101</v>
      </c>
      <c r="I26" s="15" t="s">
        <v>81</v>
      </c>
      <c r="J26" s="49">
        <v>0</v>
      </c>
      <c r="K26" s="49">
        <v>0</v>
      </c>
      <c r="L26" s="49">
        <v>0</v>
      </c>
      <c r="M26" s="89">
        <v>3039</v>
      </c>
      <c r="N26" s="39">
        <v>8.5225403093122737E-2</v>
      </c>
      <c r="O26" s="90" t="s">
        <v>131</v>
      </c>
      <c r="P26" s="64"/>
      <c r="Q26" s="64"/>
      <c r="R26" s="220"/>
      <c r="S26" s="64"/>
      <c r="T26" s="220"/>
      <c r="U26" s="64"/>
    </row>
    <row r="27" spans="1:22" ht="204" hidden="1">
      <c r="A27" s="362"/>
      <c r="B27" s="363"/>
      <c r="C27" s="9" t="s">
        <v>132</v>
      </c>
      <c r="D27" s="88">
        <v>9.2499999999999995E-3</v>
      </c>
      <c r="E27" s="15" t="s">
        <v>85</v>
      </c>
      <c r="F27" s="89">
        <v>4100</v>
      </c>
      <c r="G27" s="9" t="s">
        <v>123</v>
      </c>
      <c r="H27" s="20">
        <v>43101</v>
      </c>
      <c r="I27" s="15" t="s">
        <v>81</v>
      </c>
      <c r="J27" s="49">
        <v>0</v>
      </c>
      <c r="K27" s="49">
        <v>0</v>
      </c>
      <c r="L27" s="49">
        <v>0</v>
      </c>
      <c r="M27" s="89">
        <v>4100</v>
      </c>
      <c r="N27" s="39">
        <v>5.5853658536585367E-2</v>
      </c>
      <c r="O27" s="90" t="s">
        <v>133</v>
      </c>
      <c r="P27" s="64"/>
      <c r="Q27" s="64"/>
      <c r="R27" s="220"/>
      <c r="S27" s="64"/>
      <c r="T27" s="220"/>
      <c r="U27" s="64"/>
    </row>
    <row r="28" spans="1:22" ht="76.5" hidden="1">
      <c r="A28" s="362"/>
      <c r="B28" s="363"/>
      <c r="C28" s="9" t="s">
        <v>134</v>
      </c>
      <c r="D28" s="88">
        <v>9.2499999999999995E-3</v>
      </c>
      <c r="E28" s="15" t="s">
        <v>85</v>
      </c>
      <c r="F28" s="89">
        <v>639766300</v>
      </c>
      <c r="G28" s="9" t="s">
        <v>135</v>
      </c>
      <c r="H28" s="20">
        <v>43101</v>
      </c>
      <c r="I28" s="15" t="s">
        <v>81</v>
      </c>
      <c r="J28" s="49">
        <v>0</v>
      </c>
      <c r="K28" s="49">
        <v>0</v>
      </c>
      <c r="L28" s="49">
        <v>0</v>
      </c>
      <c r="M28" s="89">
        <v>639766300</v>
      </c>
      <c r="N28" s="39">
        <v>0</v>
      </c>
      <c r="O28" s="90" t="s">
        <v>136</v>
      </c>
      <c r="P28" s="64"/>
      <c r="Q28" s="64"/>
      <c r="R28" s="220"/>
      <c r="S28" s="64"/>
      <c r="T28" s="220"/>
      <c r="U28" s="64"/>
    </row>
    <row r="29" spans="1:22" ht="409.5" hidden="1">
      <c r="A29" s="362"/>
      <c r="B29" s="363"/>
      <c r="C29" s="9" t="s">
        <v>137</v>
      </c>
      <c r="D29" s="88">
        <v>9.2499999999999995E-3</v>
      </c>
      <c r="E29" s="15" t="s">
        <v>33</v>
      </c>
      <c r="F29" s="89">
        <v>45</v>
      </c>
      <c r="G29" s="9" t="s">
        <v>138</v>
      </c>
      <c r="H29" s="20">
        <v>43101</v>
      </c>
      <c r="I29" s="15" t="s">
        <v>81</v>
      </c>
      <c r="J29" s="49">
        <v>0</v>
      </c>
      <c r="K29" s="49">
        <v>0</v>
      </c>
      <c r="L29" s="49">
        <v>0</v>
      </c>
      <c r="M29" s="91">
        <v>45</v>
      </c>
      <c r="N29" s="39">
        <v>0.4</v>
      </c>
      <c r="O29" s="90" t="s">
        <v>139</v>
      </c>
      <c r="P29" s="64"/>
      <c r="Q29" s="64"/>
      <c r="R29" s="220"/>
      <c r="S29" s="64"/>
      <c r="T29" s="220"/>
      <c r="U29" s="64"/>
    </row>
    <row r="30" spans="1:22" ht="178.5" hidden="1">
      <c r="A30" s="362"/>
      <c r="B30" s="363"/>
      <c r="C30" s="9" t="s">
        <v>140</v>
      </c>
      <c r="D30" s="88">
        <v>9.2499999999999995E-3</v>
      </c>
      <c r="E30" s="15" t="s">
        <v>85</v>
      </c>
      <c r="F30" s="89">
        <v>1000</v>
      </c>
      <c r="G30" s="9" t="s">
        <v>123</v>
      </c>
      <c r="H30" s="20">
        <v>43101</v>
      </c>
      <c r="I30" s="15" t="s">
        <v>81</v>
      </c>
      <c r="J30" s="49">
        <v>0</v>
      </c>
      <c r="K30" s="49">
        <v>0</v>
      </c>
      <c r="L30" s="49">
        <v>0</v>
      </c>
      <c r="M30" s="89">
        <v>1000</v>
      </c>
      <c r="N30" s="39">
        <v>7.4999999999999997E-2</v>
      </c>
      <c r="O30" s="90" t="s">
        <v>141</v>
      </c>
      <c r="P30" s="64"/>
      <c r="Q30" s="64"/>
      <c r="R30" s="220"/>
      <c r="S30" s="64"/>
      <c r="T30" s="220"/>
      <c r="U30" s="64"/>
    </row>
    <row r="31" spans="1:22" ht="409.5" hidden="1">
      <c r="A31" s="362"/>
      <c r="B31" s="363"/>
      <c r="C31" s="9" t="s">
        <v>142</v>
      </c>
      <c r="D31" s="88">
        <v>9.2499999999999995E-3</v>
      </c>
      <c r="E31" s="15" t="s">
        <v>33</v>
      </c>
      <c r="F31" s="88">
        <v>0.7</v>
      </c>
      <c r="G31" s="9" t="s">
        <v>138</v>
      </c>
      <c r="H31" s="20">
        <v>43101</v>
      </c>
      <c r="I31" s="15" t="s">
        <v>81</v>
      </c>
      <c r="J31" s="49">
        <v>0</v>
      </c>
      <c r="K31" s="49">
        <v>0</v>
      </c>
      <c r="L31" s="49">
        <v>0</v>
      </c>
      <c r="M31" s="92">
        <v>0.7</v>
      </c>
      <c r="N31" s="39">
        <v>0</v>
      </c>
      <c r="O31" s="90" t="s">
        <v>143</v>
      </c>
      <c r="P31" s="64"/>
      <c r="Q31" s="64"/>
      <c r="R31" s="220"/>
      <c r="S31" s="64"/>
      <c r="T31" s="220"/>
      <c r="U31" s="64"/>
    </row>
    <row r="32" spans="1:22" ht="178.5" hidden="1">
      <c r="A32" s="362"/>
      <c r="B32" s="363"/>
      <c r="C32" s="9" t="s">
        <v>144</v>
      </c>
      <c r="D32" s="88">
        <v>9.2499999999999995E-3</v>
      </c>
      <c r="E32" s="15" t="s">
        <v>85</v>
      </c>
      <c r="F32" s="89">
        <v>370</v>
      </c>
      <c r="G32" s="9" t="s">
        <v>145</v>
      </c>
      <c r="H32" s="20">
        <v>43101</v>
      </c>
      <c r="I32" s="15" t="s">
        <v>81</v>
      </c>
      <c r="J32" s="49">
        <v>0</v>
      </c>
      <c r="K32" s="49">
        <v>0</v>
      </c>
      <c r="L32" s="49">
        <v>0</v>
      </c>
      <c r="M32" s="89">
        <v>370</v>
      </c>
      <c r="N32" s="39">
        <v>1</v>
      </c>
      <c r="O32" s="90" t="s">
        <v>146</v>
      </c>
      <c r="P32" s="64"/>
      <c r="Q32" s="64"/>
      <c r="R32" s="220"/>
      <c r="S32" s="64"/>
      <c r="T32" s="220"/>
      <c r="U32" s="64"/>
    </row>
    <row r="33" spans="1:21" ht="153" hidden="1">
      <c r="A33" s="362"/>
      <c r="B33" s="363"/>
      <c r="C33" s="9" t="s">
        <v>147</v>
      </c>
      <c r="D33" s="88">
        <v>9.2499999999999995E-3</v>
      </c>
      <c r="E33" s="15" t="s">
        <v>85</v>
      </c>
      <c r="F33" s="89">
        <v>1700000</v>
      </c>
      <c r="G33" s="9" t="s">
        <v>123</v>
      </c>
      <c r="H33" s="20">
        <v>43101</v>
      </c>
      <c r="I33" s="15" t="s">
        <v>81</v>
      </c>
      <c r="J33" s="49">
        <v>0</v>
      </c>
      <c r="K33" s="49">
        <v>0</v>
      </c>
      <c r="L33" s="49">
        <v>0</v>
      </c>
      <c r="M33" s="89">
        <v>1700000</v>
      </c>
      <c r="N33" s="39">
        <v>0</v>
      </c>
      <c r="O33" s="90" t="s">
        <v>148</v>
      </c>
      <c r="P33" s="64"/>
      <c r="Q33" s="64"/>
      <c r="R33" s="220"/>
      <c r="S33" s="64"/>
      <c r="T33" s="220"/>
      <c r="U33" s="64"/>
    </row>
    <row r="34" spans="1:21" ht="126" hidden="1">
      <c r="A34" s="362"/>
      <c r="B34" s="363"/>
      <c r="C34" s="9" t="s">
        <v>149</v>
      </c>
      <c r="D34" s="88">
        <v>9.2499999999999995E-3</v>
      </c>
      <c r="E34" s="15" t="s">
        <v>85</v>
      </c>
      <c r="F34" s="89">
        <v>450000</v>
      </c>
      <c r="G34" s="9" t="s">
        <v>123</v>
      </c>
      <c r="H34" s="20">
        <v>43101</v>
      </c>
      <c r="I34" s="15" t="s">
        <v>81</v>
      </c>
      <c r="J34" s="49">
        <v>0</v>
      </c>
      <c r="K34" s="49">
        <v>0</v>
      </c>
      <c r="L34" s="49">
        <v>0</v>
      </c>
      <c r="M34" s="89">
        <v>450000</v>
      </c>
      <c r="N34" s="39">
        <v>5.944444444444444E-3</v>
      </c>
      <c r="O34" s="90" t="s">
        <v>150</v>
      </c>
      <c r="P34" s="64"/>
      <c r="Q34" s="64"/>
      <c r="R34" s="220"/>
      <c r="S34" s="64"/>
      <c r="T34" s="220"/>
      <c r="U34" s="64"/>
    </row>
    <row r="35" spans="1:21" ht="78.75" hidden="1">
      <c r="A35" s="362"/>
      <c r="B35" s="363"/>
      <c r="C35" s="9" t="s">
        <v>151</v>
      </c>
      <c r="D35" s="88">
        <v>9.2499999999999995E-3</v>
      </c>
      <c r="E35" s="15" t="s">
        <v>85</v>
      </c>
      <c r="F35" s="89">
        <v>1200000</v>
      </c>
      <c r="G35" s="9" t="s">
        <v>145</v>
      </c>
      <c r="H35" s="20">
        <v>43101</v>
      </c>
      <c r="I35" s="15" t="s">
        <v>81</v>
      </c>
      <c r="J35" s="49">
        <v>0</v>
      </c>
      <c r="K35" s="49">
        <v>0</v>
      </c>
      <c r="L35" s="49">
        <v>0</v>
      </c>
      <c r="M35" s="89">
        <v>1200000</v>
      </c>
      <c r="N35" s="39">
        <v>0</v>
      </c>
      <c r="O35" s="90"/>
      <c r="P35" s="64"/>
      <c r="Q35" s="64"/>
      <c r="R35" s="220"/>
      <c r="S35" s="64"/>
      <c r="T35" s="220"/>
      <c r="U35" s="64"/>
    </row>
    <row r="36" spans="1:21" ht="102" hidden="1">
      <c r="A36" s="362"/>
      <c r="B36" s="363"/>
      <c r="C36" s="9" t="s">
        <v>152</v>
      </c>
      <c r="D36" s="88">
        <v>9.2499999999999995E-3</v>
      </c>
      <c r="E36" s="15" t="s">
        <v>85</v>
      </c>
      <c r="F36" s="89">
        <v>1</v>
      </c>
      <c r="G36" s="9" t="s">
        <v>145</v>
      </c>
      <c r="H36" s="20">
        <v>43101</v>
      </c>
      <c r="I36" s="15" t="s">
        <v>81</v>
      </c>
      <c r="J36" s="49">
        <v>0</v>
      </c>
      <c r="K36" s="49">
        <v>0</v>
      </c>
      <c r="L36" s="49">
        <v>0</v>
      </c>
      <c r="M36" s="89">
        <v>1</v>
      </c>
      <c r="N36" s="39">
        <v>0</v>
      </c>
      <c r="O36" s="90" t="s">
        <v>153</v>
      </c>
      <c r="P36" s="64"/>
      <c r="Q36" s="64"/>
      <c r="R36" s="220"/>
      <c r="S36" s="64"/>
      <c r="T36" s="220"/>
      <c r="U36" s="64"/>
    </row>
    <row r="37" spans="1:21" ht="191.25" hidden="1">
      <c r="A37" s="362"/>
      <c r="B37" s="363"/>
      <c r="C37" s="9" t="s">
        <v>154</v>
      </c>
      <c r="D37" s="88">
        <v>9.2499999999999995E-3</v>
      </c>
      <c r="E37" s="15" t="s">
        <v>85</v>
      </c>
      <c r="F37" s="89">
        <v>85000</v>
      </c>
      <c r="G37" s="9" t="s">
        <v>123</v>
      </c>
      <c r="H37" s="20">
        <v>43101</v>
      </c>
      <c r="I37" s="15" t="s">
        <v>81</v>
      </c>
      <c r="J37" s="49">
        <v>0</v>
      </c>
      <c r="K37" s="49">
        <v>0</v>
      </c>
      <c r="L37" s="49">
        <v>0</v>
      </c>
      <c r="M37" s="89">
        <v>85000</v>
      </c>
      <c r="N37" s="39">
        <v>0.63027058823529414</v>
      </c>
      <c r="O37" s="90" t="s">
        <v>155</v>
      </c>
      <c r="P37" s="64"/>
      <c r="Q37" s="64"/>
      <c r="R37" s="220"/>
      <c r="S37" s="64"/>
      <c r="T37" s="220"/>
      <c r="U37" s="64"/>
    </row>
    <row r="38" spans="1:21" ht="76.5" hidden="1">
      <c r="A38" s="362"/>
      <c r="B38" s="363"/>
      <c r="C38" s="9" t="s">
        <v>156</v>
      </c>
      <c r="D38" s="88">
        <v>9.2499999999999995E-3</v>
      </c>
      <c r="E38" s="15" t="s">
        <v>85</v>
      </c>
      <c r="F38" s="89">
        <v>6580</v>
      </c>
      <c r="G38" s="9" t="s">
        <v>123</v>
      </c>
      <c r="H38" s="20">
        <v>43101</v>
      </c>
      <c r="I38" s="15" t="s">
        <v>81</v>
      </c>
      <c r="J38" s="49">
        <v>0</v>
      </c>
      <c r="K38" s="49">
        <v>0</v>
      </c>
      <c r="L38" s="49">
        <v>0</v>
      </c>
      <c r="M38" s="89">
        <v>6580</v>
      </c>
      <c r="N38" s="39">
        <v>0</v>
      </c>
      <c r="O38" s="90" t="s">
        <v>157</v>
      </c>
      <c r="P38" s="64"/>
      <c r="Q38" s="64"/>
      <c r="R38" s="220"/>
      <c r="S38" s="64"/>
      <c r="T38" s="220"/>
      <c r="U38" s="64"/>
    </row>
    <row r="39" spans="1:21" ht="369.75" hidden="1">
      <c r="A39" s="362"/>
      <c r="B39" s="363"/>
      <c r="C39" s="9" t="s">
        <v>158</v>
      </c>
      <c r="D39" s="88">
        <v>9.2499999999999995E-3</v>
      </c>
      <c r="E39" s="15" t="s">
        <v>85</v>
      </c>
      <c r="F39" s="89">
        <v>16000</v>
      </c>
      <c r="G39" s="9" t="s">
        <v>159</v>
      </c>
      <c r="H39" s="20">
        <v>43101</v>
      </c>
      <c r="I39" s="15" t="s">
        <v>81</v>
      </c>
      <c r="J39" s="49">
        <v>0</v>
      </c>
      <c r="K39" s="49">
        <v>0</v>
      </c>
      <c r="L39" s="49">
        <v>0</v>
      </c>
      <c r="M39" s="89">
        <v>16000</v>
      </c>
      <c r="N39" s="39">
        <v>0</v>
      </c>
      <c r="O39" s="90" t="s">
        <v>160</v>
      </c>
      <c r="P39" s="64"/>
      <c r="Q39" s="64"/>
      <c r="R39" s="220"/>
      <c r="S39" s="64"/>
      <c r="T39" s="220"/>
      <c r="U39" s="64"/>
    </row>
    <row r="40" spans="1:21" ht="216.75" hidden="1">
      <c r="A40" s="362"/>
      <c r="B40" s="363"/>
      <c r="C40" s="9" t="s">
        <v>161</v>
      </c>
      <c r="D40" s="88">
        <v>9.2499999999999995E-3</v>
      </c>
      <c r="E40" s="15" t="s">
        <v>85</v>
      </c>
      <c r="F40" s="89">
        <v>95</v>
      </c>
      <c r="G40" s="9" t="s">
        <v>135</v>
      </c>
      <c r="H40" s="20">
        <v>43101</v>
      </c>
      <c r="I40" s="15" t="s">
        <v>81</v>
      </c>
      <c r="J40" s="49">
        <v>0</v>
      </c>
      <c r="K40" s="49">
        <v>0</v>
      </c>
      <c r="L40" s="49">
        <v>0</v>
      </c>
      <c r="M40" s="89">
        <v>95</v>
      </c>
      <c r="N40" s="39">
        <v>0.5428421052631579</v>
      </c>
      <c r="O40" s="90" t="s">
        <v>162</v>
      </c>
      <c r="P40" s="64"/>
      <c r="Q40" s="64"/>
      <c r="R40" s="220"/>
      <c r="S40" s="64"/>
      <c r="T40" s="220"/>
      <c r="U40" s="64"/>
    </row>
    <row r="41" spans="1:21" ht="126" hidden="1">
      <c r="A41" s="362"/>
      <c r="B41" s="363"/>
      <c r="C41" s="9" t="s">
        <v>163</v>
      </c>
      <c r="D41" s="88">
        <v>9.2499999999999995E-3</v>
      </c>
      <c r="E41" s="15" t="s">
        <v>85</v>
      </c>
      <c r="F41" s="89">
        <v>1300</v>
      </c>
      <c r="G41" s="9" t="s">
        <v>159</v>
      </c>
      <c r="H41" s="20">
        <v>43101</v>
      </c>
      <c r="I41" s="15" t="s">
        <v>81</v>
      </c>
      <c r="J41" s="49">
        <v>0</v>
      </c>
      <c r="K41" s="49">
        <v>0</v>
      </c>
      <c r="L41" s="49">
        <v>0</v>
      </c>
      <c r="M41" s="89">
        <v>1300</v>
      </c>
      <c r="N41" s="39">
        <v>0</v>
      </c>
      <c r="O41" s="90"/>
      <c r="P41" s="64"/>
      <c r="Q41" s="64"/>
      <c r="R41" s="220"/>
      <c r="S41" s="64"/>
      <c r="T41" s="220"/>
      <c r="U41" s="64"/>
    </row>
    <row r="42" spans="1:21" ht="178.5" hidden="1">
      <c r="A42" s="362"/>
      <c r="B42" s="363"/>
      <c r="C42" s="9" t="s">
        <v>164</v>
      </c>
      <c r="D42" s="88">
        <v>9.2499999999999995E-3</v>
      </c>
      <c r="E42" s="15" t="s">
        <v>85</v>
      </c>
      <c r="F42" s="89">
        <v>12</v>
      </c>
      <c r="G42" s="9" t="s">
        <v>165</v>
      </c>
      <c r="H42" s="20">
        <v>43101</v>
      </c>
      <c r="I42" s="15" t="s">
        <v>81</v>
      </c>
      <c r="J42" s="49">
        <v>0</v>
      </c>
      <c r="K42" s="49">
        <v>0</v>
      </c>
      <c r="L42" s="49">
        <v>0</v>
      </c>
      <c r="M42" s="89">
        <v>12</v>
      </c>
      <c r="N42" s="39">
        <v>0</v>
      </c>
      <c r="O42" s="90" t="s">
        <v>166</v>
      </c>
      <c r="P42" s="64"/>
      <c r="Q42" s="64"/>
      <c r="R42" s="220"/>
      <c r="S42" s="64"/>
      <c r="T42" s="220"/>
      <c r="U42" s="64"/>
    </row>
    <row r="43" spans="1:21" ht="204" hidden="1">
      <c r="A43" s="362"/>
      <c r="B43" s="363"/>
      <c r="C43" s="9" t="s">
        <v>167</v>
      </c>
      <c r="D43" s="88">
        <v>9.2499999999999995E-3</v>
      </c>
      <c r="E43" s="15" t="s">
        <v>85</v>
      </c>
      <c r="F43" s="89">
        <v>20000</v>
      </c>
      <c r="G43" s="9" t="s">
        <v>168</v>
      </c>
      <c r="H43" s="20">
        <v>43101</v>
      </c>
      <c r="I43" s="15" t="s">
        <v>81</v>
      </c>
      <c r="J43" s="49">
        <v>0</v>
      </c>
      <c r="K43" s="49">
        <v>0</v>
      </c>
      <c r="L43" s="49">
        <v>0</v>
      </c>
      <c r="M43" s="89">
        <v>20000</v>
      </c>
      <c r="N43" s="39">
        <v>0</v>
      </c>
      <c r="O43" s="90" t="s">
        <v>169</v>
      </c>
      <c r="P43" s="64"/>
      <c r="Q43" s="64"/>
      <c r="R43" s="220"/>
      <c r="S43" s="64"/>
      <c r="T43" s="220"/>
      <c r="U43" s="64"/>
    </row>
    <row r="44" spans="1:21" ht="191.25" hidden="1">
      <c r="A44" s="362"/>
      <c r="B44" s="363"/>
      <c r="C44" s="9" t="s">
        <v>170</v>
      </c>
      <c r="D44" s="88">
        <v>9.2499999999999995E-3</v>
      </c>
      <c r="E44" s="15" t="s">
        <v>85</v>
      </c>
      <c r="F44" s="89">
        <v>20000</v>
      </c>
      <c r="G44" s="9" t="s">
        <v>168</v>
      </c>
      <c r="H44" s="20">
        <v>43101</v>
      </c>
      <c r="I44" s="15" t="s">
        <v>81</v>
      </c>
      <c r="J44" s="49">
        <v>0</v>
      </c>
      <c r="K44" s="49">
        <v>0</v>
      </c>
      <c r="L44" s="49">
        <v>0</v>
      </c>
      <c r="M44" s="89">
        <v>20000</v>
      </c>
      <c r="N44" s="39">
        <v>0</v>
      </c>
      <c r="O44" s="90" t="s">
        <v>171</v>
      </c>
      <c r="P44" s="64"/>
      <c r="Q44" s="64"/>
      <c r="R44" s="220"/>
      <c r="S44" s="64"/>
      <c r="T44" s="220"/>
      <c r="U44" s="64"/>
    </row>
    <row r="45" spans="1:21" ht="409.5" hidden="1">
      <c r="A45" s="362"/>
      <c r="B45" s="363"/>
      <c r="C45" s="9" t="s">
        <v>172</v>
      </c>
      <c r="D45" s="88">
        <v>9.2499999999999995E-3</v>
      </c>
      <c r="E45" s="15" t="s">
        <v>85</v>
      </c>
      <c r="F45" s="89">
        <v>100</v>
      </c>
      <c r="G45" s="9" t="s">
        <v>135</v>
      </c>
      <c r="H45" s="20">
        <v>43101</v>
      </c>
      <c r="I45" s="15" t="s">
        <v>81</v>
      </c>
      <c r="J45" s="49">
        <v>0</v>
      </c>
      <c r="K45" s="49">
        <v>0</v>
      </c>
      <c r="L45" s="49">
        <v>0</v>
      </c>
      <c r="M45" s="89">
        <v>100</v>
      </c>
      <c r="N45" s="39">
        <v>5.7000000000000002E-2</v>
      </c>
      <c r="O45" s="90" t="s">
        <v>173</v>
      </c>
      <c r="P45" s="64"/>
      <c r="Q45" s="64"/>
      <c r="R45" s="220"/>
      <c r="S45" s="64"/>
      <c r="T45" s="220"/>
      <c r="U45" s="64"/>
    </row>
    <row r="46" spans="1:21" ht="63" hidden="1">
      <c r="A46" s="362"/>
      <c r="B46" s="363"/>
      <c r="C46" s="9" t="s">
        <v>174</v>
      </c>
      <c r="D46" s="88">
        <v>9.2499999999999995E-3</v>
      </c>
      <c r="E46" s="15" t="s">
        <v>85</v>
      </c>
      <c r="F46" s="89">
        <v>590</v>
      </c>
      <c r="G46" s="9" t="s">
        <v>128</v>
      </c>
      <c r="H46" s="20">
        <v>43101</v>
      </c>
      <c r="I46" s="15" t="s">
        <v>81</v>
      </c>
      <c r="J46" s="49">
        <v>0</v>
      </c>
      <c r="K46" s="49">
        <v>0</v>
      </c>
      <c r="L46" s="49">
        <v>0</v>
      </c>
      <c r="M46" s="89">
        <v>590</v>
      </c>
      <c r="N46" s="39">
        <v>0.13220338983050847</v>
      </c>
      <c r="O46" s="90" t="s">
        <v>175</v>
      </c>
      <c r="P46" s="64"/>
      <c r="Q46" s="64"/>
      <c r="R46" s="220"/>
      <c r="S46" s="64"/>
      <c r="T46" s="220"/>
      <c r="U46" s="64"/>
    </row>
    <row r="47" spans="1:21" ht="409.5" hidden="1">
      <c r="A47" s="362"/>
      <c r="B47" s="363"/>
      <c r="C47" s="9" t="s">
        <v>176</v>
      </c>
      <c r="D47" s="88">
        <v>9.2499999999999995E-3</v>
      </c>
      <c r="E47" s="15" t="s">
        <v>85</v>
      </c>
      <c r="F47" s="89">
        <v>12</v>
      </c>
      <c r="G47" s="9" t="s">
        <v>165</v>
      </c>
      <c r="H47" s="20">
        <v>43101</v>
      </c>
      <c r="I47" s="15" t="s">
        <v>81</v>
      </c>
      <c r="J47" s="49">
        <v>0</v>
      </c>
      <c r="K47" s="49">
        <v>0</v>
      </c>
      <c r="L47" s="49">
        <v>0</v>
      </c>
      <c r="M47" s="89">
        <v>12</v>
      </c>
      <c r="N47" s="39">
        <v>0</v>
      </c>
      <c r="O47" s="90" t="s">
        <v>177</v>
      </c>
      <c r="P47" s="64"/>
      <c r="Q47" s="64"/>
      <c r="R47" s="220"/>
      <c r="S47" s="64"/>
      <c r="T47" s="220"/>
      <c r="U47" s="64"/>
    </row>
    <row r="48" spans="1:21" ht="126" hidden="1">
      <c r="A48" s="362"/>
      <c r="B48" s="363"/>
      <c r="C48" s="9" t="s">
        <v>178</v>
      </c>
      <c r="D48" s="88">
        <v>9.2499999999999995E-3</v>
      </c>
      <c r="E48" s="15" t="s">
        <v>85</v>
      </c>
      <c r="F48" s="89">
        <v>22824</v>
      </c>
      <c r="G48" s="9" t="s">
        <v>145</v>
      </c>
      <c r="H48" s="20">
        <v>43101</v>
      </c>
      <c r="I48" s="15" t="s">
        <v>81</v>
      </c>
      <c r="J48" s="49">
        <v>0</v>
      </c>
      <c r="K48" s="49">
        <v>0</v>
      </c>
      <c r="L48" s="49">
        <v>0</v>
      </c>
      <c r="M48" s="89">
        <v>22824</v>
      </c>
      <c r="N48" s="39">
        <v>0</v>
      </c>
      <c r="O48" s="90"/>
      <c r="P48" s="64"/>
      <c r="Q48" s="64"/>
      <c r="R48" s="220"/>
      <c r="S48" s="64"/>
      <c r="T48" s="220"/>
      <c r="U48" s="64"/>
    </row>
    <row r="49" spans="1:21" ht="267.75" hidden="1">
      <c r="A49" s="362"/>
      <c r="B49" s="363"/>
      <c r="C49" s="9" t="s">
        <v>179</v>
      </c>
      <c r="D49" s="88">
        <v>9.2499999999999995E-3</v>
      </c>
      <c r="E49" s="15" t="s">
        <v>85</v>
      </c>
      <c r="F49" s="89">
        <v>20</v>
      </c>
      <c r="G49" s="9" t="s">
        <v>168</v>
      </c>
      <c r="H49" s="20">
        <v>43101</v>
      </c>
      <c r="I49" s="15" t="s">
        <v>81</v>
      </c>
      <c r="J49" s="49">
        <v>0</v>
      </c>
      <c r="K49" s="49">
        <v>0</v>
      </c>
      <c r="L49" s="49">
        <v>0</v>
      </c>
      <c r="M49" s="89">
        <v>20</v>
      </c>
      <c r="N49" s="39">
        <v>0.2</v>
      </c>
      <c r="O49" s="90" t="s">
        <v>180</v>
      </c>
      <c r="P49" s="64"/>
      <c r="Q49" s="64"/>
      <c r="R49" s="220"/>
      <c r="S49" s="64"/>
      <c r="T49" s="220"/>
      <c r="U49" s="64"/>
    </row>
    <row r="50" spans="1:21" ht="220.5" hidden="1">
      <c r="A50" s="362"/>
      <c r="B50" s="363"/>
      <c r="C50" s="9" t="s">
        <v>181</v>
      </c>
      <c r="D50" s="88">
        <v>9.2499999999999995E-3</v>
      </c>
      <c r="E50" s="15" t="s">
        <v>85</v>
      </c>
      <c r="F50" s="89">
        <v>20</v>
      </c>
      <c r="G50" s="9" t="s">
        <v>168</v>
      </c>
      <c r="H50" s="20">
        <v>43101</v>
      </c>
      <c r="I50" s="15" t="s">
        <v>81</v>
      </c>
      <c r="J50" s="49">
        <v>0</v>
      </c>
      <c r="K50" s="49">
        <v>0</v>
      </c>
      <c r="L50" s="49">
        <v>0</v>
      </c>
      <c r="M50" s="89">
        <v>20</v>
      </c>
      <c r="N50" s="39">
        <v>0</v>
      </c>
      <c r="O50" s="90" t="s">
        <v>182</v>
      </c>
      <c r="P50" s="64"/>
      <c r="Q50" s="64"/>
      <c r="R50" s="220"/>
      <c r="S50" s="64"/>
      <c r="T50" s="220"/>
      <c r="U50" s="64"/>
    </row>
    <row r="51" spans="1:21" ht="204.75" hidden="1">
      <c r="A51" s="362"/>
      <c r="B51" s="363"/>
      <c r="C51" s="9" t="s">
        <v>183</v>
      </c>
      <c r="D51" s="88">
        <v>9.2499999999999995E-3</v>
      </c>
      <c r="E51" s="15" t="s">
        <v>85</v>
      </c>
      <c r="F51" s="89">
        <v>95</v>
      </c>
      <c r="G51" s="9" t="s">
        <v>168</v>
      </c>
      <c r="H51" s="20">
        <v>43101</v>
      </c>
      <c r="I51" s="15" t="s">
        <v>81</v>
      </c>
      <c r="J51" s="49">
        <v>0</v>
      </c>
      <c r="K51" s="49">
        <v>0</v>
      </c>
      <c r="L51" s="49">
        <v>0</v>
      </c>
      <c r="M51" s="89">
        <v>95</v>
      </c>
      <c r="N51" s="39">
        <v>0.38947368421052631</v>
      </c>
      <c r="O51" s="90" t="s">
        <v>184</v>
      </c>
      <c r="P51" s="64"/>
      <c r="Q51" s="64"/>
      <c r="R51" s="220"/>
      <c r="S51" s="64"/>
      <c r="T51" s="220"/>
      <c r="U51" s="64"/>
    </row>
    <row r="52" spans="1:21" ht="409.5" hidden="1">
      <c r="A52" s="362"/>
      <c r="B52" s="363"/>
      <c r="C52" s="9" t="s">
        <v>185</v>
      </c>
      <c r="D52" s="88">
        <v>9.2499999999999995E-3</v>
      </c>
      <c r="E52" s="15" t="s">
        <v>85</v>
      </c>
      <c r="F52" s="89">
        <v>60</v>
      </c>
      <c r="G52" s="9" t="s">
        <v>165</v>
      </c>
      <c r="H52" s="20">
        <v>43101</v>
      </c>
      <c r="I52" s="15" t="s">
        <v>81</v>
      </c>
      <c r="J52" s="49">
        <v>0</v>
      </c>
      <c r="K52" s="49">
        <v>0</v>
      </c>
      <c r="L52" s="49">
        <v>0</v>
      </c>
      <c r="M52" s="89">
        <v>60</v>
      </c>
      <c r="N52" s="39">
        <v>0.25</v>
      </c>
      <c r="O52" s="90" t="s">
        <v>186</v>
      </c>
      <c r="P52" s="64"/>
      <c r="Q52" s="64"/>
      <c r="R52" s="220"/>
      <c r="S52" s="64"/>
      <c r="T52" s="220"/>
      <c r="U52" s="64"/>
    </row>
    <row r="53" spans="1:21" ht="78.75" hidden="1">
      <c r="A53" s="362"/>
      <c r="B53" s="363"/>
      <c r="C53" s="9" t="s">
        <v>187</v>
      </c>
      <c r="D53" s="88">
        <v>9.2499999999999995E-3</v>
      </c>
      <c r="E53" s="15" t="s">
        <v>85</v>
      </c>
      <c r="F53" s="89">
        <v>1</v>
      </c>
      <c r="G53" s="9" t="s">
        <v>188</v>
      </c>
      <c r="H53" s="20">
        <v>43101</v>
      </c>
      <c r="I53" s="15" t="s">
        <v>81</v>
      </c>
      <c r="J53" s="49">
        <v>0</v>
      </c>
      <c r="K53" s="49">
        <v>0</v>
      </c>
      <c r="L53" s="49">
        <v>0</v>
      </c>
      <c r="M53" s="89">
        <v>1</v>
      </c>
      <c r="N53" s="39">
        <v>0</v>
      </c>
      <c r="O53" s="90" t="s">
        <v>189</v>
      </c>
      <c r="P53" s="64"/>
      <c r="Q53" s="64"/>
      <c r="R53" s="220"/>
      <c r="S53" s="64"/>
      <c r="T53" s="220"/>
      <c r="U53" s="64"/>
    </row>
    <row r="54" spans="1:21" ht="127.5" hidden="1">
      <c r="A54" s="362"/>
      <c r="B54" s="363"/>
      <c r="C54" s="9" t="s">
        <v>190</v>
      </c>
      <c r="D54" s="88">
        <v>9.2499999999999995E-3</v>
      </c>
      <c r="E54" s="15" t="s">
        <v>85</v>
      </c>
      <c r="F54" s="89">
        <v>3948</v>
      </c>
      <c r="G54" s="9" t="s">
        <v>191</v>
      </c>
      <c r="H54" s="20">
        <v>43101</v>
      </c>
      <c r="I54" s="15" t="s">
        <v>81</v>
      </c>
      <c r="J54" s="49">
        <v>0</v>
      </c>
      <c r="K54" s="49">
        <v>0</v>
      </c>
      <c r="L54" s="49">
        <v>0</v>
      </c>
      <c r="M54" s="89">
        <v>3948</v>
      </c>
      <c r="N54" s="39">
        <v>6.5856129685916923E-3</v>
      </c>
      <c r="O54" s="90" t="s">
        <v>192</v>
      </c>
      <c r="P54" s="64"/>
      <c r="Q54" s="64"/>
      <c r="R54" s="220"/>
      <c r="S54" s="64"/>
      <c r="T54" s="220"/>
      <c r="U54" s="64"/>
    </row>
    <row r="55" spans="1:21" ht="114.75" hidden="1">
      <c r="A55" s="362"/>
      <c r="B55" s="363"/>
      <c r="C55" s="9" t="s">
        <v>193</v>
      </c>
      <c r="D55" s="88">
        <v>9.2499999999999995E-3</v>
      </c>
      <c r="E55" s="15" t="s">
        <v>85</v>
      </c>
      <c r="F55" s="89">
        <v>590</v>
      </c>
      <c r="G55" s="9" t="s">
        <v>194</v>
      </c>
      <c r="H55" s="20">
        <v>43101</v>
      </c>
      <c r="I55" s="15" t="s">
        <v>81</v>
      </c>
      <c r="J55" s="49">
        <v>0</v>
      </c>
      <c r="K55" s="49">
        <v>0</v>
      </c>
      <c r="L55" s="49">
        <v>0</v>
      </c>
      <c r="M55" s="89">
        <v>590</v>
      </c>
      <c r="N55" s="39">
        <v>0.67796610169491522</v>
      </c>
      <c r="O55" s="90" t="s">
        <v>195</v>
      </c>
      <c r="P55" s="64"/>
      <c r="Q55" s="64"/>
      <c r="R55" s="220"/>
      <c r="S55" s="64"/>
      <c r="T55" s="220"/>
      <c r="U55" s="64"/>
    </row>
    <row r="56" spans="1:21" ht="51" hidden="1">
      <c r="A56" s="362"/>
      <c r="B56" s="363"/>
      <c r="C56" s="9" t="s">
        <v>196</v>
      </c>
      <c r="D56" s="88">
        <v>9.2499999999999995E-3</v>
      </c>
      <c r="E56" s="15" t="s">
        <v>85</v>
      </c>
      <c r="F56" s="89">
        <v>20000</v>
      </c>
      <c r="G56" s="9" t="s">
        <v>197</v>
      </c>
      <c r="H56" s="20">
        <v>43101</v>
      </c>
      <c r="I56" s="15" t="s">
        <v>81</v>
      </c>
      <c r="J56" s="49">
        <v>0</v>
      </c>
      <c r="K56" s="49">
        <v>0</v>
      </c>
      <c r="L56" s="49">
        <v>0</v>
      </c>
      <c r="M56" s="89">
        <v>20000</v>
      </c>
      <c r="N56" s="39">
        <v>0.11685</v>
      </c>
      <c r="O56" s="90" t="s">
        <v>198</v>
      </c>
      <c r="P56" s="64"/>
      <c r="Q56" s="64"/>
      <c r="R56" s="220"/>
      <c r="S56" s="64"/>
      <c r="T56" s="220"/>
      <c r="U56" s="64"/>
    </row>
    <row r="57" spans="1:21" ht="165.75" hidden="1">
      <c r="A57" s="362"/>
      <c r="B57" s="363"/>
      <c r="C57" s="9" t="s">
        <v>199</v>
      </c>
      <c r="D57" s="88">
        <v>9.2499999999999995E-3</v>
      </c>
      <c r="E57" s="15" t="s">
        <v>85</v>
      </c>
      <c r="F57" s="89">
        <v>10</v>
      </c>
      <c r="G57" s="9" t="s">
        <v>200</v>
      </c>
      <c r="H57" s="20">
        <v>43101</v>
      </c>
      <c r="I57" s="15" t="s">
        <v>81</v>
      </c>
      <c r="J57" s="49">
        <v>0</v>
      </c>
      <c r="K57" s="49">
        <v>0</v>
      </c>
      <c r="L57" s="49">
        <v>0</v>
      </c>
      <c r="M57" s="89">
        <v>10</v>
      </c>
      <c r="N57" s="39">
        <v>0</v>
      </c>
      <c r="O57" s="90" t="s">
        <v>201</v>
      </c>
      <c r="P57" s="64"/>
      <c r="Q57" s="64"/>
      <c r="R57" s="220"/>
      <c r="S57" s="64"/>
      <c r="T57" s="220"/>
      <c r="U57" s="64"/>
    </row>
    <row r="58" spans="1:21" ht="178.5" hidden="1">
      <c r="A58" s="362"/>
      <c r="B58" s="363"/>
      <c r="C58" s="9" t="s">
        <v>202</v>
      </c>
      <c r="D58" s="88">
        <v>9.2499999999999995E-3</v>
      </c>
      <c r="E58" s="15" t="s">
        <v>85</v>
      </c>
      <c r="F58" s="89">
        <v>3944</v>
      </c>
      <c r="G58" s="9" t="s">
        <v>203</v>
      </c>
      <c r="H58" s="20">
        <v>43101</v>
      </c>
      <c r="I58" s="15" t="s">
        <v>81</v>
      </c>
      <c r="J58" s="49">
        <v>0</v>
      </c>
      <c r="K58" s="49">
        <v>0</v>
      </c>
      <c r="L58" s="49">
        <v>0</v>
      </c>
      <c r="M58" s="89">
        <v>3944</v>
      </c>
      <c r="N58" s="39">
        <v>0</v>
      </c>
      <c r="O58" s="90" t="s">
        <v>204</v>
      </c>
      <c r="P58" s="64"/>
      <c r="Q58" s="64"/>
      <c r="R58" s="220"/>
      <c r="S58" s="64"/>
      <c r="T58" s="220"/>
      <c r="U58" s="64"/>
    </row>
    <row r="59" spans="1:21" ht="191.25" hidden="1">
      <c r="A59" s="362"/>
      <c r="B59" s="363"/>
      <c r="C59" s="9" t="s">
        <v>205</v>
      </c>
      <c r="D59" s="88">
        <v>9.2499999999999995E-3</v>
      </c>
      <c r="E59" s="15" t="s">
        <v>85</v>
      </c>
      <c r="F59" s="89">
        <v>5</v>
      </c>
      <c r="G59" s="9" t="s">
        <v>206</v>
      </c>
      <c r="H59" s="20">
        <v>43101</v>
      </c>
      <c r="I59" s="15" t="s">
        <v>81</v>
      </c>
      <c r="J59" s="49">
        <v>0</v>
      </c>
      <c r="K59" s="49">
        <v>0</v>
      </c>
      <c r="L59" s="49">
        <v>0</v>
      </c>
      <c r="M59" s="89">
        <v>5</v>
      </c>
      <c r="N59" s="39">
        <v>0</v>
      </c>
      <c r="O59" s="90" t="s">
        <v>207</v>
      </c>
      <c r="P59" s="64"/>
      <c r="Q59" s="64"/>
      <c r="R59" s="220"/>
      <c r="S59" s="64"/>
      <c r="T59" s="220"/>
      <c r="U59" s="64"/>
    </row>
    <row r="60" spans="1:21" ht="78.75" hidden="1">
      <c r="A60" s="362"/>
      <c r="B60" s="363"/>
      <c r="C60" s="9" t="s">
        <v>208</v>
      </c>
      <c r="D60" s="88">
        <v>9.2499999999999995E-3</v>
      </c>
      <c r="E60" s="15" t="s">
        <v>85</v>
      </c>
      <c r="F60" s="89">
        <v>16574</v>
      </c>
      <c r="G60" s="9" t="s">
        <v>209</v>
      </c>
      <c r="H60" s="20">
        <v>43101</v>
      </c>
      <c r="I60" s="15" t="s">
        <v>81</v>
      </c>
      <c r="J60" s="49">
        <v>0</v>
      </c>
      <c r="K60" s="49">
        <v>0</v>
      </c>
      <c r="L60" s="49">
        <v>0</v>
      </c>
      <c r="M60" s="89">
        <v>16574</v>
      </c>
      <c r="N60" s="39">
        <v>0.33335344515506216</v>
      </c>
      <c r="O60" s="90" t="s">
        <v>210</v>
      </c>
      <c r="P60" s="64"/>
      <c r="Q60" s="64"/>
      <c r="R60" s="220"/>
      <c r="S60" s="64"/>
      <c r="T60" s="220"/>
      <c r="U60" s="64"/>
    </row>
    <row r="61" spans="1:21" ht="140.25" hidden="1">
      <c r="A61" s="362"/>
      <c r="B61" s="363"/>
      <c r="C61" s="9" t="s">
        <v>211</v>
      </c>
      <c r="D61" s="88">
        <v>9.2499999999999995E-3</v>
      </c>
      <c r="E61" s="15" t="s">
        <v>85</v>
      </c>
      <c r="F61" s="89">
        <v>500</v>
      </c>
      <c r="G61" s="9" t="s">
        <v>212</v>
      </c>
      <c r="H61" s="20">
        <v>43101</v>
      </c>
      <c r="I61" s="15" t="s">
        <v>81</v>
      </c>
      <c r="J61" s="49">
        <v>0</v>
      </c>
      <c r="K61" s="49">
        <v>0</v>
      </c>
      <c r="L61" s="49">
        <v>0</v>
      </c>
      <c r="M61" s="89">
        <v>500</v>
      </c>
      <c r="N61" s="39">
        <v>0</v>
      </c>
      <c r="O61" s="90" t="s">
        <v>213</v>
      </c>
      <c r="P61" s="64"/>
      <c r="Q61" s="64"/>
      <c r="R61" s="220"/>
      <c r="S61" s="64"/>
      <c r="T61" s="220"/>
      <c r="U61" s="64"/>
    </row>
    <row r="62" spans="1:21" ht="110.25" hidden="1">
      <c r="A62" s="362"/>
      <c r="B62" s="363"/>
      <c r="C62" s="9" t="s">
        <v>214</v>
      </c>
      <c r="D62" s="88">
        <v>9.2499999999999995E-3</v>
      </c>
      <c r="E62" s="15" t="s">
        <v>85</v>
      </c>
      <c r="F62" s="89">
        <v>350</v>
      </c>
      <c r="G62" s="9" t="s">
        <v>215</v>
      </c>
      <c r="H62" s="20">
        <v>43101</v>
      </c>
      <c r="I62" s="15" t="s">
        <v>81</v>
      </c>
      <c r="J62" s="49">
        <v>0</v>
      </c>
      <c r="K62" s="49">
        <v>0</v>
      </c>
      <c r="L62" s="49">
        <v>0</v>
      </c>
      <c r="M62" s="89">
        <v>350</v>
      </c>
      <c r="N62" s="39">
        <v>0</v>
      </c>
      <c r="O62" s="90" t="s">
        <v>216</v>
      </c>
      <c r="P62" s="64"/>
      <c r="Q62" s="64"/>
      <c r="R62" s="220"/>
      <c r="S62" s="64"/>
      <c r="T62" s="220"/>
      <c r="U62" s="64"/>
    </row>
    <row r="63" spans="1:21" ht="126" hidden="1">
      <c r="A63" s="362"/>
      <c r="B63" s="363"/>
      <c r="C63" s="9" t="s">
        <v>217</v>
      </c>
      <c r="D63" s="88">
        <v>9.2499999999999995E-3</v>
      </c>
      <c r="E63" s="15" t="s">
        <v>85</v>
      </c>
      <c r="F63" s="89">
        <v>2805</v>
      </c>
      <c r="G63" s="9" t="s">
        <v>217</v>
      </c>
      <c r="H63" s="20">
        <v>43101</v>
      </c>
      <c r="I63" s="15" t="s">
        <v>81</v>
      </c>
      <c r="J63" s="49">
        <v>0</v>
      </c>
      <c r="K63" s="49">
        <v>0</v>
      </c>
      <c r="L63" s="49">
        <v>0</v>
      </c>
      <c r="M63" s="89">
        <v>2805</v>
      </c>
      <c r="N63" s="39">
        <v>1.1023172905525846</v>
      </c>
      <c r="O63" s="90" t="s">
        <v>218</v>
      </c>
      <c r="P63" s="64"/>
      <c r="Q63" s="64"/>
      <c r="R63" s="220"/>
      <c r="S63" s="64"/>
      <c r="T63" s="220"/>
      <c r="U63" s="64"/>
    </row>
    <row r="64" spans="1:21" ht="63" hidden="1">
      <c r="A64" s="362"/>
      <c r="B64" s="363"/>
      <c r="C64" s="9" t="s">
        <v>219</v>
      </c>
      <c r="D64" s="88">
        <v>9.2499999999999995E-3</v>
      </c>
      <c r="E64" s="15" t="s">
        <v>85</v>
      </c>
      <c r="F64" s="89">
        <v>78417</v>
      </c>
      <c r="G64" s="9" t="s">
        <v>220</v>
      </c>
      <c r="H64" s="20">
        <v>43101</v>
      </c>
      <c r="I64" s="15" t="s">
        <v>81</v>
      </c>
      <c r="J64" s="49">
        <v>0</v>
      </c>
      <c r="K64" s="49">
        <v>0</v>
      </c>
      <c r="L64" s="49">
        <v>0</v>
      </c>
      <c r="M64" s="89">
        <v>78417</v>
      </c>
      <c r="N64" s="39">
        <v>0.8399454199982147</v>
      </c>
      <c r="O64" s="90" t="s">
        <v>221</v>
      </c>
      <c r="P64" s="64"/>
      <c r="Q64" s="64"/>
      <c r="R64" s="220"/>
      <c r="S64" s="64"/>
      <c r="T64" s="220"/>
      <c r="U64" s="64"/>
    </row>
    <row r="65" spans="1:24" ht="78.75" hidden="1">
      <c r="A65" s="362"/>
      <c r="B65" s="363"/>
      <c r="C65" s="9" t="s">
        <v>222</v>
      </c>
      <c r="D65" s="88">
        <v>9.2499999999999995E-3</v>
      </c>
      <c r="E65" s="15" t="s">
        <v>85</v>
      </c>
      <c r="F65" s="89">
        <v>6422</v>
      </c>
      <c r="G65" s="9" t="s">
        <v>223</v>
      </c>
      <c r="H65" s="20">
        <v>43101</v>
      </c>
      <c r="I65" s="15" t="s">
        <v>81</v>
      </c>
      <c r="J65" s="49">
        <v>0</v>
      </c>
      <c r="K65" s="49">
        <v>0</v>
      </c>
      <c r="L65" s="49">
        <v>0</v>
      </c>
      <c r="M65" s="89">
        <v>6422</v>
      </c>
      <c r="N65" s="39">
        <v>0.10541887262535035</v>
      </c>
      <c r="O65" s="90" t="s">
        <v>224</v>
      </c>
      <c r="P65" s="64"/>
      <c r="Q65" s="64"/>
      <c r="R65" s="220"/>
      <c r="S65" s="64"/>
      <c r="T65" s="220"/>
      <c r="U65" s="64"/>
    </row>
    <row r="66" spans="1:24" ht="110.25" hidden="1">
      <c r="A66" s="362"/>
      <c r="B66" s="363"/>
      <c r="C66" s="9" t="s">
        <v>225</v>
      </c>
      <c r="D66" s="88">
        <v>9.2499999999999995E-3</v>
      </c>
      <c r="E66" s="15" t="s">
        <v>85</v>
      </c>
      <c r="F66" s="89">
        <v>1</v>
      </c>
      <c r="G66" s="9" t="s">
        <v>226</v>
      </c>
      <c r="H66" s="20">
        <v>43101</v>
      </c>
      <c r="I66" s="15" t="s">
        <v>81</v>
      </c>
      <c r="J66" s="49">
        <v>0</v>
      </c>
      <c r="K66" s="49">
        <v>0</v>
      </c>
      <c r="L66" s="49">
        <v>0</v>
      </c>
      <c r="M66" s="89">
        <v>1</v>
      </c>
      <c r="N66" s="39">
        <v>0</v>
      </c>
      <c r="O66" s="90" t="s">
        <v>227</v>
      </c>
      <c r="P66" s="64"/>
      <c r="Q66" s="64"/>
      <c r="R66" s="220"/>
      <c r="S66" s="64"/>
      <c r="T66" s="220"/>
      <c r="U66" s="64"/>
    </row>
    <row r="67" spans="1:24" ht="157.5" hidden="1">
      <c r="A67" s="362"/>
      <c r="B67" s="363"/>
      <c r="C67" s="9" t="s">
        <v>228</v>
      </c>
      <c r="D67" s="88">
        <v>9.2499999999999995E-3</v>
      </c>
      <c r="E67" s="15" t="s">
        <v>85</v>
      </c>
      <c r="F67" s="89">
        <v>2</v>
      </c>
      <c r="G67" s="9" t="s">
        <v>229</v>
      </c>
      <c r="H67" s="20">
        <v>43101</v>
      </c>
      <c r="I67" s="15" t="s">
        <v>81</v>
      </c>
      <c r="J67" s="49">
        <v>0</v>
      </c>
      <c r="K67" s="49">
        <v>0</v>
      </c>
      <c r="L67" s="49">
        <v>0</v>
      </c>
      <c r="M67" s="89">
        <v>2</v>
      </c>
      <c r="N67" s="39">
        <v>0</v>
      </c>
      <c r="O67" s="90"/>
      <c r="P67" s="64"/>
      <c r="Q67" s="64"/>
      <c r="R67" s="220"/>
      <c r="S67" s="64"/>
      <c r="T67" s="220"/>
      <c r="U67" s="64"/>
    </row>
    <row r="68" spans="1:24" ht="78.75" hidden="1">
      <c r="A68" s="362"/>
      <c r="B68" s="363"/>
      <c r="C68" s="9" t="s">
        <v>230</v>
      </c>
      <c r="D68" s="88">
        <v>9.2499999999999995E-3</v>
      </c>
      <c r="E68" s="15" t="s">
        <v>85</v>
      </c>
      <c r="F68" s="89">
        <v>20</v>
      </c>
      <c r="G68" s="9" t="s">
        <v>230</v>
      </c>
      <c r="H68" s="20">
        <v>43101</v>
      </c>
      <c r="I68" s="15" t="s">
        <v>81</v>
      </c>
      <c r="J68" s="49">
        <v>0</v>
      </c>
      <c r="K68" s="49">
        <v>0</v>
      </c>
      <c r="L68" s="49">
        <v>0</v>
      </c>
      <c r="M68" s="89">
        <v>20</v>
      </c>
      <c r="N68" s="39">
        <v>0</v>
      </c>
      <c r="O68" s="90" t="s">
        <v>231</v>
      </c>
      <c r="P68" s="64"/>
      <c r="Q68" s="64"/>
      <c r="R68" s="220"/>
      <c r="S68" s="64"/>
      <c r="T68" s="220"/>
      <c r="U68" s="64"/>
    </row>
    <row r="69" spans="1:24" ht="283.5" hidden="1">
      <c r="A69" s="362"/>
      <c r="B69" s="363"/>
      <c r="C69" s="9" t="s">
        <v>232</v>
      </c>
      <c r="D69" s="88">
        <v>9.2499999999999995E-3</v>
      </c>
      <c r="E69" s="15" t="s">
        <v>33</v>
      </c>
      <c r="F69" s="88">
        <v>1</v>
      </c>
      <c r="G69" s="9" t="s">
        <v>232</v>
      </c>
      <c r="H69" s="20">
        <v>43101</v>
      </c>
      <c r="I69" s="15" t="s">
        <v>81</v>
      </c>
      <c r="J69" s="49">
        <v>0</v>
      </c>
      <c r="K69" s="49">
        <v>0</v>
      </c>
      <c r="L69" s="49">
        <v>0</v>
      </c>
      <c r="M69" s="92">
        <v>1</v>
      </c>
      <c r="N69" s="39">
        <v>0.9365</v>
      </c>
      <c r="O69" s="90" t="s">
        <v>233</v>
      </c>
      <c r="P69" s="64"/>
      <c r="Q69" s="64"/>
      <c r="R69" s="220"/>
      <c r="S69" s="64"/>
      <c r="T69" s="220"/>
      <c r="U69" s="64"/>
    </row>
    <row r="70" spans="1:24" ht="63" hidden="1">
      <c r="A70" s="362"/>
      <c r="B70" s="363"/>
      <c r="C70" s="9" t="s">
        <v>234</v>
      </c>
      <c r="D70" s="88">
        <v>9.2499999999999995E-3</v>
      </c>
      <c r="E70" s="15" t="s">
        <v>85</v>
      </c>
      <c r="F70" s="89">
        <v>12855</v>
      </c>
      <c r="G70" s="9" t="s">
        <v>235</v>
      </c>
      <c r="H70" s="20">
        <v>43101</v>
      </c>
      <c r="I70" s="15" t="s">
        <v>81</v>
      </c>
      <c r="J70" s="49">
        <v>0</v>
      </c>
      <c r="K70" s="49">
        <v>0</v>
      </c>
      <c r="L70" s="49">
        <v>0</v>
      </c>
      <c r="M70" s="89">
        <v>12855</v>
      </c>
      <c r="N70" s="39">
        <v>0.24644107351225203</v>
      </c>
      <c r="O70" s="90" t="s">
        <v>236</v>
      </c>
      <c r="P70" s="64"/>
      <c r="Q70" s="64"/>
      <c r="R70" s="220"/>
      <c r="S70" s="64"/>
      <c r="T70" s="220"/>
      <c r="U70" s="64"/>
    </row>
    <row r="71" spans="1:24" ht="344.25" hidden="1">
      <c r="A71" s="362"/>
      <c r="B71" s="363"/>
      <c r="C71" s="9" t="s">
        <v>237</v>
      </c>
      <c r="D71" s="88">
        <v>9.2499999999999995E-3</v>
      </c>
      <c r="E71" s="15" t="s">
        <v>85</v>
      </c>
      <c r="F71" s="89">
        <v>95</v>
      </c>
      <c r="G71" s="9" t="s">
        <v>238</v>
      </c>
      <c r="H71" s="20">
        <v>43101</v>
      </c>
      <c r="I71" s="15" t="s">
        <v>81</v>
      </c>
      <c r="J71" s="49">
        <v>0</v>
      </c>
      <c r="K71" s="49">
        <v>0</v>
      </c>
      <c r="L71" s="49">
        <v>0</v>
      </c>
      <c r="M71" s="89">
        <v>95</v>
      </c>
      <c r="N71" s="39">
        <v>0.2</v>
      </c>
      <c r="O71" s="90" t="s">
        <v>239</v>
      </c>
      <c r="P71" s="64"/>
      <c r="Q71" s="64"/>
      <c r="R71" s="220"/>
      <c r="S71" s="64"/>
      <c r="T71" s="220"/>
      <c r="U71" s="64"/>
    </row>
    <row r="72" spans="1:24" ht="318.75" hidden="1">
      <c r="A72" s="362"/>
      <c r="B72" s="363"/>
      <c r="C72" s="9" t="s">
        <v>240</v>
      </c>
      <c r="D72" s="88">
        <v>9.2499999999999995E-3</v>
      </c>
      <c r="E72" s="15" t="s">
        <v>85</v>
      </c>
      <c r="F72" s="89">
        <v>100</v>
      </c>
      <c r="G72" s="9" t="s">
        <v>241</v>
      </c>
      <c r="H72" s="20">
        <v>43101</v>
      </c>
      <c r="I72" s="15" t="s">
        <v>81</v>
      </c>
      <c r="J72" s="49">
        <v>0</v>
      </c>
      <c r="K72" s="49">
        <v>0</v>
      </c>
      <c r="L72" s="49">
        <v>0</v>
      </c>
      <c r="M72" s="89">
        <v>100</v>
      </c>
      <c r="N72" s="39">
        <v>0.25</v>
      </c>
      <c r="O72" s="90" t="s">
        <v>242</v>
      </c>
      <c r="P72" s="64"/>
      <c r="Q72" s="64"/>
      <c r="R72" s="220"/>
      <c r="S72" s="64"/>
      <c r="T72" s="220"/>
      <c r="U72" s="64"/>
    </row>
    <row r="73" spans="1:24" ht="189" hidden="1">
      <c r="A73" s="362"/>
      <c r="B73" s="363"/>
      <c r="C73" s="9" t="s">
        <v>243</v>
      </c>
      <c r="D73" s="88">
        <v>9.2499999999999995E-3</v>
      </c>
      <c r="E73" s="15" t="s">
        <v>85</v>
      </c>
      <c r="F73" s="89">
        <v>132384</v>
      </c>
      <c r="G73" s="9" t="s">
        <v>244</v>
      </c>
      <c r="H73" s="20">
        <v>43101</v>
      </c>
      <c r="I73" s="15" t="s">
        <v>81</v>
      </c>
      <c r="J73" s="49">
        <v>0</v>
      </c>
      <c r="K73" s="49">
        <v>0</v>
      </c>
      <c r="L73" s="49">
        <v>0</v>
      </c>
      <c r="M73" s="89">
        <v>132384</v>
      </c>
      <c r="N73" s="39">
        <v>0.33930837563451777</v>
      </c>
      <c r="O73" s="90" t="s">
        <v>245</v>
      </c>
      <c r="P73" s="64"/>
      <c r="Q73" s="64"/>
      <c r="R73" s="220"/>
      <c r="S73" s="64"/>
      <c r="T73" s="220"/>
      <c r="U73" s="64"/>
    </row>
    <row r="74" spans="1:24" ht="94.5" hidden="1">
      <c r="A74" s="362"/>
      <c r="B74" s="363"/>
      <c r="C74" s="9" t="s">
        <v>246</v>
      </c>
      <c r="D74" s="88">
        <v>9.2499999999999995E-3</v>
      </c>
      <c r="E74" s="15" t="s">
        <v>85</v>
      </c>
      <c r="F74" s="89">
        <v>20000</v>
      </c>
      <c r="G74" s="9" t="s">
        <v>247</v>
      </c>
      <c r="H74" s="20">
        <v>43101</v>
      </c>
      <c r="I74" s="15" t="s">
        <v>81</v>
      </c>
      <c r="J74" s="49">
        <v>0</v>
      </c>
      <c r="K74" s="49">
        <v>0</v>
      </c>
      <c r="L74" s="49">
        <v>0</v>
      </c>
      <c r="M74" s="89">
        <v>20000</v>
      </c>
      <c r="N74" s="39">
        <v>7.9000000000000008E-3</v>
      </c>
      <c r="O74" s="90" t="s">
        <v>248</v>
      </c>
      <c r="P74" s="64"/>
      <c r="Q74" s="64"/>
      <c r="R74" s="220"/>
      <c r="S74" s="64"/>
      <c r="T74" s="220"/>
      <c r="U74" s="64"/>
    </row>
    <row r="75" spans="1:24" ht="126" hidden="1">
      <c r="A75" s="362"/>
      <c r="B75" s="363"/>
      <c r="C75" s="9" t="s">
        <v>249</v>
      </c>
      <c r="D75" s="88">
        <v>9.2499999999999995E-3</v>
      </c>
      <c r="E75" s="15" t="s">
        <v>85</v>
      </c>
      <c r="F75" s="89">
        <v>50</v>
      </c>
      <c r="G75" s="9" t="s">
        <v>250</v>
      </c>
      <c r="H75" s="20">
        <v>43101</v>
      </c>
      <c r="I75" s="15" t="s">
        <v>81</v>
      </c>
      <c r="J75" s="49">
        <v>0</v>
      </c>
      <c r="K75" s="49">
        <v>0</v>
      </c>
      <c r="L75" s="49">
        <v>0</v>
      </c>
      <c r="M75" s="89">
        <v>50</v>
      </c>
      <c r="N75" s="39">
        <v>0</v>
      </c>
      <c r="O75" s="90" t="s">
        <v>227</v>
      </c>
      <c r="P75" s="64"/>
      <c r="Q75" s="64"/>
      <c r="R75" s="220"/>
      <c r="S75" s="64"/>
      <c r="T75" s="220"/>
      <c r="U75" s="64"/>
    </row>
    <row r="76" spans="1:24" ht="255" hidden="1">
      <c r="A76" s="362"/>
      <c r="B76" s="363"/>
      <c r="C76" s="9" t="s">
        <v>251</v>
      </c>
      <c r="D76" s="88">
        <v>9.2499999999999995E-3</v>
      </c>
      <c r="E76" s="15" t="s">
        <v>85</v>
      </c>
      <c r="F76" s="89">
        <v>8100</v>
      </c>
      <c r="G76" s="9" t="s">
        <v>252</v>
      </c>
      <c r="H76" s="20">
        <v>43101</v>
      </c>
      <c r="I76" s="15" t="s">
        <v>81</v>
      </c>
      <c r="J76" s="49">
        <v>0</v>
      </c>
      <c r="K76" s="49">
        <v>0</v>
      </c>
      <c r="L76" s="49">
        <v>0</v>
      </c>
      <c r="M76" s="89">
        <v>8100</v>
      </c>
      <c r="N76" s="39">
        <v>0.71234567901234569</v>
      </c>
      <c r="O76" s="90" t="s">
        <v>253</v>
      </c>
      <c r="P76" s="64"/>
      <c r="Q76" s="64"/>
      <c r="R76" s="220"/>
      <c r="S76" s="64"/>
      <c r="T76" s="220"/>
      <c r="U76" s="64"/>
    </row>
    <row r="77" spans="1:24">
      <c r="A77" s="68"/>
      <c r="B77" s="68"/>
      <c r="C77" s="68"/>
      <c r="D77" s="69">
        <f>SUM(D23:D76)</f>
        <v>0.49949999999999956</v>
      </c>
      <c r="E77" s="68"/>
      <c r="F77" s="54"/>
      <c r="G77" s="68"/>
      <c r="H77" s="68"/>
      <c r="I77" s="68"/>
      <c r="J77" s="68"/>
      <c r="K77" s="68"/>
      <c r="L77" s="68"/>
      <c r="M77" s="68"/>
      <c r="N77" s="68"/>
      <c r="O77" s="64"/>
      <c r="P77" s="64"/>
      <c r="Q77" s="64"/>
      <c r="R77" s="220"/>
      <c r="S77" s="64"/>
      <c r="T77" s="220"/>
      <c r="U77" s="64"/>
      <c r="V77" s="64"/>
    </row>
    <row r="78" spans="1:24" ht="33.75">
      <c r="A78" s="336" t="s">
        <v>117</v>
      </c>
      <c r="B78" s="336"/>
      <c r="C78" s="336"/>
      <c r="D78" s="336"/>
      <c r="E78" s="336"/>
      <c r="F78" s="336"/>
      <c r="G78" s="336"/>
      <c r="H78" s="336"/>
      <c r="I78" s="336"/>
      <c r="J78" s="336"/>
      <c r="K78" s="336"/>
      <c r="L78" s="336"/>
      <c r="M78" s="336"/>
      <c r="N78" s="336"/>
      <c r="O78" s="336"/>
      <c r="P78" s="336"/>
      <c r="Q78" s="336"/>
      <c r="R78" s="336"/>
      <c r="S78" s="336"/>
      <c r="T78" s="336"/>
      <c r="U78" s="336"/>
      <c r="V78" s="336"/>
    </row>
    <row r="79" spans="1:24" ht="18.75">
      <c r="A79" s="332" t="s">
        <v>1</v>
      </c>
      <c r="B79" s="332" t="s">
        <v>2</v>
      </c>
      <c r="C79" s="332" t="s">
        <v>3</v>
      </c>
      <c r="D79" s="332" t="s">
        <v>4</v>
      </c>
      <c r="E79" s="332" t="s">
        <v>5</v>
      </c>
      <c r="F79" s="334" t="s">
        <v>6</v>
      </c>
      <c r="G79" s="332" t="s">
        <v>7</v>
      </c>
      <c r="H79" s="338" t="s">
        <v>9</v>
      </c>
      <c r="I79" s="338"/>
      <c r="J79" s="338" t="s">
        <v>10</v>
      </c>
      <c r="K79" s="338"/>
      <c r="L79" s="338"/>
      <c r="M79" s="338"/>
      <c r="N79" s="325" t="s">
        <v>11</v>
      </c>
      <c r="O79" s="325"/>
      <c r="P79" s="325"/>
      <c r="Q79" s="325"/>
      <c r="R79" s="325"/>
      <c r="S79" s="325"/>
      <c r="T79" s="325"/>
      <c r="U79" s="325"/>
      <c r="W79" s="146"/>
      <c r="X79" s="146"/>
    </row>
    <row r="80" spans="1:24" ht="15.75">
      <c r="A80" s="332"/>
      <c r="B80" s="332"/>
      <c r="C80" s="332"/>
      <c r="D80" s="332"/>
      <c r="E80" s="332"/>
      <c r="F80" s="334"/>
      <c r="G80" s="332"/>
      <c r="H80" s="331" t="s">
        <v>13</v>
      </c>
      <c r="I80" s="331" t="s">
        <v>118</v>
      </c>
      <c r="J80" s="14" t="s">
        <v>15</v>
      </c>
      <c r="K80" s="14" t="s">
        <v>16</v>
      </c>
      <c r="L80" s="14" t="s">
        <v>17</v>
      </c>
      <c r="M80" s="14" t="s">
        <v>18</v>
      </c>
      <c r="N80" s="315" t="s">
        <v>15</v>
      </c>
      <c r="O80" s="316"/>
      <c r="P80" s="315" t="s">
        <v>16</v>
      </c>
      <c r="Q80" s="316"/>
      <c r="R80" s="326" t="s">
        <v>17</v>
      </c>
      <c r="S80" s="326"/>
      <c r="T80" s="317" t="s">
        <v>18</v>
      </c>
      <c r="U80" s="317"/>
      <c r="W80" s="321" t="s">
        <v>12</v>
      </c>
      <c r="X80" s="146"/>
    </row>
    <row r="81" spans="1:24" ht="31.5">
      <c r="A81" s="332"/>
      <c r="B81" s="332"/>
      <c r="C81" s="332"/>
      <c r="D81" s="332"/>
      <c r="E81" s="332"/>
      <c r="F81" s="334"/>
      <c r="G81" s="332"/>
      <c r="H81" s="331"/>
      <c r="I81" s="331"/>
      <c r="J81" s="50" t="s">
        <v>19</v>
      </c>
      <c r="K81" s="50" t="s">
        <v>19</v>
      </c>
      <c r="L81" s="50" t="s">
        <v>19</v>
      </c>
      <c r="M81" s="50" t="s">
        <v>19</v>
      </c>
      <c r="N81" s="60" t="s">
        <v>20</v>
      </c>
      <c r="O81" s="60" t="s">
        <v>21</v>
      </c>
      <c r="P81" s="60" t="s">
        <v>20</v>
      </c>
      <c r="Q81" s="60" t="s">
        <v>21</v>
      </c>
      <c r="R81" s="113" t="s">
        <v>20</v>
      </c>
      <c r="S81" s="60" t="s">
        <v>21</v>
      </c>
      <c r="T81" s="217" t="s">
        <v>20</v>
      </c>
      <c r="U81" s="182" t="s">
        <v>21</v>
      </c>
      <c r="W81" s="322"/>
      <c r="X81" s="146"/>
    </row>
    <row r="82" spans="1:24" ht="33.75">
      <c r="A82" s="141" t="s">
        <v>254</v>
      </c>
      <c r="B82" s="142"/>
      <c r="C82" s="142"/>
      <c r="D82" s="142"/>
      <c r="E82" s="142"/>
      <c r="F82" s="142"/>
      <c r="G82" s="142"/>
      <c r="H82" s="142"/>
      <c r="I82" s="142"/>
      <c r="J82" s="142"/>
      <c r="K82" s="142"/>
      <c r="L82" s="142"/>
      <c r="M82" s="142"/>
      <c r="N82" s="142"/>
      <c r="O82" s="142"/>
      <c r="P82" s="142"/>
      <c r="Q82" s="142"/>
      <c r="R82" s="221"/>
      <c r="S82" s="142"/>
      <c r="T82" s="221"/>
      <c r="U82" s="142"/>
      <c r="W82" s="323"/>
      <c r="X82" s="306"/>
    </row>
    <row r="83" spans="1:24" ht="25.5" customHeight="1">
      <c r="A83" s="364" t="s">
        <v>120</v>
      </c>
      <c r="B83" s="350" t="s">
        <v>255</v>
      </c>
      <c r="C83" s="319" t="s">
        <v>256</v>
      </c>
      <c r="D83" s="318">
        <v>2.2700000000000001E-2</v>
      </c>
      <c r="E83" s="318" t="s">
        <v>85</v>
      </c>
      <c r="F83" s="335">
        <v>590</v>
      </c>
      <c r="G83" s="51" t="s">
        <v>257</v>
      </c>
      <c r="H83" s="365">
        <v>43101</v>
      </c>
      <c r="I83" s="365" t="s">
        <v>81</v>
      </c>
      <c r="J83" s="318"/>
      <c r="K83" s="318"/>
      <c r="L83" s="318"/>
      <c r="M83" s="335">
        <v>590</v>
      </c>
      <c r="N83" s="318">
        <f>400/M83</f>
        <v>0.67796610169491522</v>
      </c>
      <c r="O83" s="328" t="s">
        <v>195</v>
      </c>
      <c r="P83" s="318">
        <v>0.79149999999999998</v>
      </c>
      <c r="Q83" s="328" t="s">
        <v>258</v>
      </c>
      <c r="R83" s="339">
        <f>1207/M83</f>
        <v>2.0457627118644068</v>
      </c>
      <c r="S83" s="330" t="s">
        <v>958</v>
      </c>
      <c r="T83" s="339">
        <f>1263/$M$83</f>
        <v>2.1406779661016948</v>
      </c>
      <c r="U83" s="330" t="s">
        <v>999</v>
      </c>
      <c r="W83" s="324" t="s">
        <v>83</v>
      </c>
      <c r="X83" s="307"/>
    </row>
    <row r="84" spans="1:24" ht="25.5">
      <c r="A84" s="364"/>
      <c r="B84" s="350"/>
      <c r="C84" s="319"/>
      <c r="D84" s="319"/>
      <c r="E84" s="319"/>
      <c r="F84" s="335"/>
      <c r="G84" s="51" t="s">
        <v>259</v>
      </c>
      <c r="H84" s="365"/>
      <c r="I84" s="365" t="s">
        <v>81</v>
      </c>
      <c r="J84" s="319"/>
      <c r="K84" s="319"/>
      <c r="L84" s="319"/>
      <c r="M84" s="335"/>
      <c r="N84" s="319"/>
      <c r="O84" s="333"/>
      <c r="P84" s="319"/>
      <c r="Q84" s="333"/>
      <c r="R84" s="340"/>
      <c r="S84" s="341"/>
      <c r="T84" s="340"/>
      <c r="U84" s="341"/>
      <c r="W84" s="324"/>
      <c r="X84" s="307"/>
    </row>
    <row r="85" spans="1:24" ht="25.5">
      <c r="A85" s="364"/>
      <c r="B85" s="350"/>
      <c r="C85" s="319"/>
      <c r="D85" s="319"/>
      <c r="E85" s="319"/>
      <c r="F85" s="335"/>
      <c r="G85" s="51" t="s">
        <v>260</v>
      </c>
      <c r="H85" s="365"/>
      <c r="I85" s="365" t="s">
        <v>81</v>
      </c>
      <c r="J85" s="319"/>
      <c r="K85" s="319"/>
      <c r="L85" s="319"/>
      <c r="M85" s="335"/>
      <c r="N85" s="319"/>
      <c r="O85" s="333"/>
      <c r="P85" s="319"/>
      <c r="Q85" s="333"/>
      <c r="R85" s="340"/>
      <c r="S85" s="341"/>
      <c r="T85" s="340"/>
      <c r="U85" s="341"/>
      <c r="W85" s="324"/>
      <c r="X85" s="307"/>
    </row>
    <row r="86" spans="1:24">
      <c r="A86" s="364"/>
      <c r="B86" s="350"/>
      <c r="C86" s="319"/>
      <c r="D86" s="319"/>
      <c r="E86" s="319"/>
      <c r="F86" s="335"/>
      <c r="G86" s="51" t="s">
        <v>261</v>
      </c>
      <c r="H86" s="365"/>
      <c r="I86" s="365" t="s">
        <v>81</v>
      </c>
      <c r="J86" s="319"/>
      <c r="K86" s="319"/>
      <c r="L86" s="319"/>
      <c r="M86" s="335"/>
      <c r="N86" s="319"/>
      <c r="O86" s="333"/>
      <c r="P86" s="319"/>
      <c r="Q86" s="333"/>
      <c r="R86" s="340"/>
      <c r="S86" s="341"/>
      <c r="T86" s="340"/>
      <c r="U86" s="341"/>
      <c r="W86" s="324"/>
      <c r="X86" s="307"/>
    </row>
    <row r="87" spans="1:24" ht="178.5" customHeight="1">
      <c r="A87" s="364"/>
      <c r="B87" s="51" t="s">
        <v>262</v>
      </c>
      <c r="C87" s="52" t="s">
        <v>263</v>
      </c>
      <c r="D87" s="53">
        <v>2.2700000000000001E-2</v>
      </c>
      <c r="E87" s="52" t="s">
        <v>85</v>
      </c>
      <c r="F87" s="54">
        <v>20000</v>
      </c>
      <c r="G87" s="51" t="s">
        <v>264</v>
      </c>
      <c r="H87" s="20">
        <v>43101</v>
      </c>
      <c r="I87" s="20" t="s">
        <v>81</v>
      </c>
      <c r="J87" s="53"/>
      <c r="K87" s="53"/>
      <c r="L87" s="53"/>
      <c r="M87" s="54">
        <v>20000</v>
      </c>
      <c r="N87" s="53">
        <f>158/M87</f>
        <v>7.9000000000000008E-3</v>
      </c>
      <c r="O87" s="93" t="s">
        <v>248</v>
      </c>
      <c r="P87" s="53">
        <v>0.1487</v>
      </c>
      <c r="Q87" s="93" t="s">
        <v>265</v>
      </c>
      <c r="R87" s="252">
        <f>3705/M87</f>
        <v>0.18525</v>
      </c>
      <c r="S87" s="251" t="s">
        <v>936</v>
      </c>
      <c r="T87" s="295">
        <f>9021/$M$87</f>
        <v>0.45105000000000001</v>
      </c>
      <c r="U87" s="297" t="s">
        <v>1000</v>
      </c>
      <c r="W87" s="298" t="s">
        <v>83</v>
      </c>
      <c r="X87" s="307"/>
    </row>
    <row r="88" spans="1:24" ht="178.5" customHeight="1">
      <c r="A88" s="364"/>
      <c r="B88" s="51" t="s">
        <v>266</v>
      </c>
      <c r="C88" s="52" t="s">
        <v>267</v>
      </c>
      <c r="D88" s="53">
        <v>2.2700000000000001E-2</v>
      </c>
      <c r="E88" s="52" t="s">
        <v>85</v>
      </c>
      <c r="F88" s="54">
        <v>132384</v>
      </c>
      <c r="G88" s="51" t="s">
        <v>268</v>
      </c>
      <c r="H88" s="20">
        <v>43101</v>
      </c>
      <c r="I88" s="20" t="s">
        <v>81</v>
      </c>
      <c r="J88" s="53"/>
      <c r="K88" s="53"/>
      <c r="L88" s="53"/>
      <c r="M88" s="54">
        <v>132384</v>
      </c>
      <c r="N88" s="53">
        <f>44919/M88</f>
        <v>0.33930837563451777</v>
      </c>
      <c r="O88" s="93" t="s">
        <v>269</v>
      </c>
      <c r="P88" s="53">
        <v>0.35759999999999997</v>
      </c>
      <c r="Q88" s="93" t="s">
        <v>270</v>
      </c>
      <c r="R88" s="252">
        <f>88657/M88</f>
        <v>0.66969573362339863</v>
      </c>
      <c r="S88" s="251" t="s">
        <v>937</v>
      </c>
      <c r="T88" s="295">
        <f>89950/$M$88</f>
        <v>0.6794627749576988</v>
      </c>
      <c r="U88" s="297" t="s">
        <v>1001</v>
      </c>
      <c r="W88" s="298" t="s">
        <v>83</v>
      </c>
      <c r="X88" s="307"/>
    </row>
    <row r="89" spans="1:24" ht="25.5" customHeight="1">
      <c r="A89" s="364"/>
      <c r="B89" s="350" t="s">
        <v>271</v>
      </c>
      <c r="C89" s="319" t="s">
        <v>272</v>
      </c>
      <c r="D89" s="318">
        <v>2.2700000000000001E-2</v>
      </c>
      <c r="E89" s="319" t="s">
        <v>85</v>
      </c>
      <c r="F89" s="335">
        <v>10</v>
      </c>
      <c r="G89" s="51" t="s">
        <v>273</v>
      </c>
      <c r="H89" s="365">
        <v>43101</v>
      </c>
      <c r="I89" s="365" t="s">
        <v>81</v>
      </c>
      <c r="J89" s="318"/>
      <c r="K89" s="318"/>
      <c r="L89" s="318"/>
      <c r="M89" s="335">
        <v>10</v>
      </c>
      <c r="N89" s="318">
        <v>0</v>
      </c>
      <c r="O89" s="328" t="s">
        <v>274</v>
      </c>
      <c r="P89" s="318">
        <v>0.7</v>
      </c>
      <c r="Q89" s="328" t="s">
        <v>275</v>
      </c>
      <c r="R89" s="339">
        <f>24/M89</f>
        <v>2.4</v>
      </c>
      <c r="S89" s="330" t="s">
        <v>959</v>
      </c>
      <c r="T89" s="339">
        <f>25/$M$89</f>
        <v>2.5</v>
      </c>
      <c r="U89" s="330" t="s">
        <v>1002</v>
      </c>
      <c r="W89" s="320" t="s">
        <v>83</v>
      </c>
      <c r="X89" s="307"/>
    </row>
    <row r="90" spans="1:24" ht="25.5" customHeight="1">
      <c r="A90" s="364"/>
      <c r="B90" s="350"/>
      <c r="C90" s="319"/>
      <c r="D90" s="318"/>
      <c r="E90" s="319"/>
      <c r="F90" s="335"/>
      <c r="G90" s="51" t="s">
        <v>276</v>
      </c>
      <c r="H90" s="365"/>
      <c r="I90" s="365" t="s">
        <v>81</v>
      </c>
      <c r="J90" s="318"/>
      <c r="K90" s="318"/>
      <c r="L90" s="318"/>
      <c r="M90" s="335"/>
      <c r="N90" s="318"/>
      <c r="O90" s="328"/>
      <c r="P90" s="318"/>
      <c r="Q90" s="328"/>
      <c r="R90" s="339"/>
      <c r="S90" s="330"/>
      <c r="T90" s="339"/>
      <c r="U90" s="330"/>
      <c r="W90" s="320"/>
      <c r="X90" s="307"/>
    </row>
    <row r="91" spans="1:24" ht="229.5" customHeight="1">
      <c r="A91" s="364"/>
      <c r="B91" s="51" t="s">
        <v>277</v>
      </c>
      <c r="C91" s="51" t="s">
        <v>278</v>
      </c>
      <c r="D91" s="53">
        <v>2.2700000000000001E-2</v>
      </c>
      <c r="E91" s="52" t="s">
        <v>85</v>
      </c>
      <c r="F91" s="54">
        <v>3948</v>
      </c>
      <c r="G91" s="51" t="s">
        <v>278</v>
      </c>
      <c r="H91" s="20">
        <v>43101</v>
      </c>
      <c r="I91" s="20" t="s">
        <v>81</v>
      </c>
      <c r="J91" s="53"/>
      <c r="K91" s="53"/>
      <c r="L91" s="53"/>
      <c r="M91" s="54">
        <v>3948</v>
      </c>
      <c r="N91" s="53">
        <f>26/M91</f>
        <v>6.5856129685916923E-3</v>
      </c>
      <c r="O91" s="93" t="s">
        <v>192</v>
      </c>
      <c r="P91" s="53">
        <v>0.21659999999999999</v>
      </c>
      <c r="Q91" s="93" t="s">
        <v>279</v>
      </c>
      <c r="R91" s="252">
        <f>970/M91</f>
        <v>0.24569402228976697</v>
      </c>
      <c r="S91" s="251" t="s">
        <v>938</v>
      </c>
      <c r="T91" s="295">
        <f>3240/$M$91</f>
        <v>0.82066869300911849</v>
      </c>
      <c r="U91" s="297" t="s">
        <v>1003</v>
      </c>
      <c r="W91" s="298" t="s">
        <v>83</v>
      </c>
      <c r="X91" s="307"/>
    </row>
    <row r="92" spans="1:24" ht="102" customHeight="1">
      <c r="A92" s="364"/>
      <c r="B92" s="51" t="s">
        <v>280</v>
      </c>
      <c r="C92" s="52" t="s">
        <v>281</v>
      </c>
      <c r="D92" s="53">
        <v>2.2700000000000001E-2</v>
      </c>
      <c r="E92" s="52" t="s">
        <v>85</v>
      </c>
      <c r="F92" s="54">
        <v>12855</v>
      </c>
      <c r="G92" s="51" t="s">
        <v>282</v>
      </c>
      <c r="H92" s="20">
        <v>43101</v>
      </c>
      <c r="I92" s="20" t="s">
        <v>81</v>
      </c>
      <c r="J92" s="53"/>
      <c r="K92" s="53"/>
      <c r="L92" s="53"/>
      <c r="M92" s="54">
        <v>12855</v>
      </c>
      <c r="N92" s="53">
        <f>3168/M92</f>
        <v>0.24644107351225203</v>
      </c>
      <c r="O92" s="93" t="s">
        <v>236</v>
      </c>
      <c r="P92" s="53">
        <v>0.2878</v>
      </c>
      <c r="Q92" s="93" t="s">
        <v>283</v>
      </c>
      <c r="R92" s="252">
        <f>6492/M92</f>
        <v>0.50501750291715286</v>
      </c>
      <c r="S92" s="251" t="s">
        <v>939</v>
      </c>
      <c r="T92" s="295">
        <f>7333/$M$92</f>
        <v>0.57043951769739398</v>
      </c>
      <c r="U92" s="297" t="s">
        <v>1004</v>
      </c>
      <c r="W92" s="298" t="s">
        <v>83</v>
      </c>
      <c r="X92" s="307"/>
    </row>
    <row r="93" spans="1:24" ht="306" customHeight="1">
      <c r="A93" s="364"/>
      <c r="B93" s="51" t="s">
        <v>284</v>
      </c>
      <c r="C93" s="51" t="s">
        <v>278</v>
      </c>
      <c r="D93" s="53">
        <v>2.2700000000000001E-2</v>
      </c>
      <c r="E93" s="52" t="s">
        <v>85</v>
      </c>
      <c r="F93" s="54">
        <v>3944</v>
      </c>
      <c r="G93" s="51" t="s">
        <v>285</v>
      </c>
      <c r="H93" s="20">
        <v>43101</v>
      </c>
      <c r="I93" s="20" t="s">
        <v>81</v>
      </c>
      <c r="J93" s="53"/>
      <c r="K93" s="53"/>
      <c r="L93" s="53"/>
      <c r="M93" s="54">
        <v>3944</v>
      </c>
      <c r="N93" s="53">
        <v>0</v>
      </c>
      <c r="O93" s="93" t="s">
        <v>204</v>
      </c>
      <c r="P93" s="53">
        <v>0</v>
      </c>
      <c r="Q93" s="93" t="s">
        <v>286</v>
      </c>
      <c r="R93" s="252">
        <v>0</v>
      </c>
      <c r="S93" s="251" t="s">
        <v>940</v>
      </c>
      <c r="T93" s="295">
        <f>2754/$M$93</f>
        <v>0.69827586206896552</v>
      </c>
      <c r="U93" s="297" t="s">
        <v>1005</v>
      </c>
      <c r="W93" s="298" t="s">
        <v>83</v>
      </c>
      <c r="X93" s="307"/>
    </row>
    <row r="94" spans="1:24" ht="114.75" customHeight="1">
      <c r="A94" s="364"/>
      <c r="B94" s="51" t="s">
        <v>287</v>
      </c>
      <c r="C94" s="52" t="s">
        <v>281</v>
      </c>
      <c r="D94" s="53">
        <v>2.2700000000000001E-2</v>
      </c>
      <c r="E94" s="52" t="s">
        <v>85</v>
      </c>
      <c r="F94" s="54">
        <v>16574</v>
      </c>
      <c r="G94" s="51" t="s">
        <v>288</v>
      </c>
      <c r="H94" s="20">
        <v>43101</v>
      </c>
      <c r="I94" s="20" t="s">
        <v>81</v>
      </c>
      <c r="J94" s="53"/>
      <c r="K94" s="53"/>
      <c r="L94" s="53"/>
      <c r="M94" s="54">
        <v>16574</v>
      </c>
      <c r="N94" s="53">
        <f>5525/M94</f>
        <v>0.33335344515506216</v>
      </c>
      <c r="O94" s="93" t="s">
        <v>210</v>
      </c>
      <c r="P94" s="53">
        <v>0.3967</v>
      </c>
      <c r="Q94" s="93" t="s">
        <v>289</v>
      </c>
      <c r="R94" s="252">
        <f>11239/M94</f>
        <v>0.67811029323036076</v>
      </c>
      <c r="S94" s="251" t="s">
        <v>941</v>
      </c>
      <c r="T94" s="295">
        <f>12386/$M$94</f>
        <v>0.74731507179920353</v>
      </c>
      <c r="U94" s="297" t="s">
        <v>1006</v>
      </c>
      <c r="W94" s="298" t="s">
        <v>83</v>
      </c>
      <c r="X94" s="307"/>
    </row>
    <row r="95" spans="1:24" ht="12.75" customHeight="1">
      <c r="A95" s="364"/>
      <c r="B95" s="350" t="s">
        <v>290</v>
      </c>
      <c r="C95" s="350" t="s">
        <v>278</v>
      </c>
      <c r="D95" s="318">
        <v>2.2700000000000001E-2</v>
      </c>
      <c r="E95" s="319" t="s">
        <v>85</v>
      </c>
      <c r="F95" s="335">
        <v>5</v>
      </c>
      <c r="G95" s="51" t="s">
        <v>285</v>
      </c>
      <c r="H95" s="365">
        <v>43101</v>
      </c>
      <c r="I95" s="365" t="s">
        <v>81</v>
      </c>
      <c r="J95" s="318"/>
      <c r="K95" s="318"/>
      <c r="L95" s="318"/>
      <c r="M95" s="335">
        <v>5</v>
      </c>
      <c r="N95" s="318">
        <v>0</v>
      </c>
      <c r="O95" s="328" t="s">
        <v>207</v>
      </c>
      <c r="P95" s="318">
        <v>1</v>
      </c>
      <c r="Q95" s="328" t="s">
        <v>291</v>
      </c>
      <c r="R95" s="339">
        <f>10/M95</f>
        <v>2</v>
      </c>
      <c r="S95" s="330" t="s">
        <v>942</v>
      </c>
      <c r="T95" s="339">
        <f>10/$M$95</f>
        <v>2</v>
      </c>
      <c r="U95" s="330" t="s">
        <v>1007</v>
      </c>
      <c r="W95" s="320" t="s">
        <v>83</v>
      </c>
      <c r="X95" s="307"/>
    </row>
    <row r="96" spans="1:24">
      <c r="A96" s="364"/>
      <c r="B96" s="350"/>
      <c r="C96" s="350"/>
      <c r="D96" s="318"/>
      <c r="E96" s="350"/>
      <c r="F96" s="335"/>
      <c r="G96" s="51" t="s">
        <v>261</v>
      </c>
      <c r="H96" s="365"/>
      <c r="I96" s="365" t="s">
        <v>81</v>
      </c>
      <c r="J96" s="318"/>
      <c r="K96" s="318"/>
      <c r="L96" s="318"/>
      <c r="M96" s="335"/>
      <c r="N96" s="318"/>
      <c r="O96" s="328"/>
      <c r="P96" s="318"/>
      <c r="Q96" s="328"/>
      <c r="R96" s="339"/>
      <c r="S96" s="330"/>
      <c r="T96" s="339"/>
      <c r="U96" s="330"/>
      <c r="W96" s="320"/>
      <c r="X96" s="307"/>
    </row>
    <row r="97" spans="1:24" ht="89.25" customHeight="1">
      <c r="A97" s="364"/>
      <c r="B97" s="51" t="s">
        <v>292</v>
      </c>
      <c r="C97" s="52" t="s">
        <v>293</v>
      </c>
      <c r="D97" s="53">
        <v>2.2700000000000001E-2</v>
      </c>
      <c r="E97" s="52" t="s">
        <v>85</v>
      </c>
      <c r="F97" s="54">
        <v>13161</v>
      </c>
      <c r="G97" s="51" t="s">
        <v>294</v>
      </c>
      <c r="H97" s="20">
        <v>43101</v>
      </c>
      <c r="I97" s="20" t="s">
        <v>81</v>
      </c>
      <c r="J97" s="53"/>
      <c r="K97" s="53"/>
      <c r="L97" s="53"/>
      <c r="M97" s="54">
        <v>13161</v>
      </c>
      <c r="N97" s="94">
        <f>801/M97</f>
        <v>6.0861636653749718E-2</v>
      </c>
      <c r="O97" s="93" t="s">
        <v>295</v>
      </c>
      <c r="P97" s="53">
        <v>0.315</v>
      </c>
      <c r="Q97" s="93" t="s">
        <v>296</v>
      </c>
      <c r="R97" s="252">
        <f>5026/M97</f>
        <v>0.38188587493351567</v>
      </c>
      <c r="S97" s="251" t="s">
        <v>943</v>
      </c>
      <c r="T97" s="295">
        <f>9889/$M$97</f>
        <v>0.75138667274523208</v>
      </c>
      <c r="U97" s="297" t="s">
        <v>1008</v>
      </c>
      <c r="W97" s="298" t="s">
        <v>83</v>
      </c>
      <c r="X97" s="307"/>
    </row>
    <row r="98" spans="1:24" ht="12.75" customHeight="1">
      <c r="A98" s="364"/>
      <c r="B98" s="350" t="s">
        <v>297</v>
      </c>
      <c r="C98" s="319" t="s">
        <v>263</v>
      </c>
      <c r="D98" s="318">
        <v>2.2700000000000001E-2</v>
      </c>
      <c r="E98" s="319" t="s">
        <v>85</v>
      </c>
      <c r="F98" s="335">
        <v>783</v>
      </c>
      <c r="G98" s="51" t="s">
        <v>264</v>
      </c>
      <c r="H98" s="365">
        <v>43101</v>
      </c>
      <c r="I98" s="365" t="s">
        <v>81</v>
      </c>
      <c r="J98" s="318"/>
      <c r="K98" s="318"/>
      <c r="L98" s="318"/>
      <c r="M98" s="335">
        <v>783</v>
      </c>
      <c r="N98" s="318">
        <v>0</v>
      </c>
      <c r="O98" s="328" t="s">
        <v>298</v>
      </c>
      <c r="P98" s="318">
        <v>6.2600000000000003E-2</v>
      </c>
      <c r="Q98" s="328" t="s">
        <v>299</v>
      </c>
      <c r="R98" s="318">
        <f>79/M98</f>
        <v>0.10089399744572158</v>
      </c>
      <c r="S98" s="328" t="s">
        <v>944</v>
      </c>
      <c r="T98" s="318">
        <f>81/$M$98</f>
        <v>0.10344827586206896</v>
      </c>
      <c r="U98" s="328" t="s">
        <v>1009</v>
      </c>
      <c r="W98" s="320" t="s">
        <v>83</v>
      </c>
      <c r="X98" s="307"/>
    </row>
    <row r="99" spans="1:24" ht="25.5">
      <c r="A99" s="364"/>
      <c r="B99" s="350"/>
      <c r="C99" s="319"/>
      <c r="D99" s="318"/>
      <c r="E99" s="319"/>
      <c r="F99" s="335"/>
      <c r="G99" s="51" t="s">
        <v>300</v>
      </c>
      <c r="H99" s="365"/>
      <c r="I99" s="365" t="s">
        <v>81</v>
      </c>
      <c r="J99" s="318"/>
      <c r="K99" s="318"/>
      <c r="L99" s="318"/>
      <c r="M99" s="335"/>
      <c r="N99" s="318"/>
      <c r="O99" s="328"/>
      <c r="P99" s="318"/>
      <c r="Q99" s="328"/>
      <c r="R99" s="318"/>
      <c r="S99" s="328"/>
      <c r="T99" s="318"/>
      <c r="U99" s="328"/>
      <c r="W99" s="320"/>
      <c r="X99" s="307"/>
    </row>
    <row r="100" spans="1:24">
      <c r="A100" s="364"/>
      <c r="B100" s="350"/>
      <c r="C100" s="319"/>
      <c r="D100" s="318"/>
      <c r="E100" s="319"/>
      <c r="F100" s="335"/>
      <c r="G100" s="51" t="s">
        <v>301</v>
      </c>
      <c r="H100" s="365"/>
      <c r="I100" s="365" t="s">
        <v>81</v>
      </c>
      <c r="J100" s="318"/>
      <c r="K100" s="318"/>
      <c r="L100" s="318"/>
      <c r="M100" s="335"/>
      <c r="N100" s="318"/>
      <c r="O100" s="328"/>
      <c r="P100" s="318"/>
      <c r="Q100" s="328"/>
      <c r="R100" s="318"/>
      <c r="S100" s="328"/>
      <c r="T100" s="318"/>
      <c r="U100" s="328"/>
      <c r="W100" s="320"/>
      <c r="X100" s="307"/>
    </row>
    <row r="101" spans="1:24" ht="89.25" customHeight="1">
      <c r="A101" s="364"/>
      <c r="B101" s="51" t="s">
        <v>302</v>
      </c>
      <c r="C101" s="52" t="s">
        <v>303</v>
      </c>
      <c r="D101" s="53">
        <v>2.2700000000000001E-2</v>
      </c>
      <c r="E101" s="52" t="s">
        <v>85</v>
      </c>
      <c r="F101" s="54">
        <v>3351</v>
      </c>
      <c r="G101" s="51" t="s">
        <v>304</v>
      </c>
      <c r="H101" s="20">
        <v>43101</v>
      </c>
      <c r="I101" s="20" t="s">
        <v>81</v>
      </c>
      <c r="J101" s="53"/>
      <c r="K101" s="53"/>
      <c r="L101" s="53"/>
      <c r="M101" s="54">
        <v>3351</v>
      </c>
      <c r="N101" s="53">
        <f>291/M101</f>
        <v>8.6839749328558632E-2</v>
      </c>
      <c r="O101" s="93" t="s">
        <v>305</v>
      </c>
      <c r="P101" s="53">
        <v>9.3700000000000006E-2</v>
      </c>
      <c r="Q101" s="93" t="s">
        <v>306</v>
      </c>
      <c r="R101" s="252">
        <f>782/M101</f>
        <v>0.23336317517159058</v>
      </c>
      <c r="S101" s="251" t="s">
        <v>945</v>
      </c>
      <c r="T101" s="295">
        <f>812/$M$101</f>
        <v>0.24231572664876155</v>
      </c>
      <c r="U101" s="296" t="s">
        <v>1010</v>
      </c>
      <c r="W101" s="298" t="s">
        <v>83</v>
      </c>
      <c r="X101" s="307"/>
    </row>
    <row r="102" spans="1:24" ht="12.75" customHeight="1">
      <c r="A102" s="364"/>
      <c r="B102" s="350" t="s">
        <v>307</v>
      </c>
      <c r="C102" s="350" t="s">
        <v>308</v>
      </c>
      <c r="D102" s="318">
        <v>2.2700000000000001E-2</v>
      </c>
      <c r="E102" s="319" t="s">
        <v>85</v>
      </c>
      <c r="F102" s="335">
        <v>20</v>
      </c>
      <c r="G102" s="51" t="s">
        <v>308</v>
      </c>
      <c r="H102" s="365">
        <v>43101</v>
      </c>
      <c r="I102" s="365" t="s">
        <v>81</v>
      </c>
      <c r="J102" s="318"/>
      <c r="K102" s="318"/>
      <c r="L102" s="318"/>
      <c r="M102" s="335">
        <v>20</v>
      </c>
      <c r="N102" s="318">
        <v>0</v>
      </c>
      <c r="O102" s="328" t="s">
        <v>231</v>
      </c>
      <c r="P102" s="318">
        <v>0</v>
      </c>
      <c r="Q102" s="328" t="s">
        <v>309</v>
      </c>
      <c r="R102" s="318">
        <v>0</v>
      </c>
      <c r="S102" s="328" t="s">
        <v>946</v>
      </c>
      <c r="T102" s="329">
        <f>28/$M$102</f>
        <v>1.4</v>
      </c>
      <c r="U102" s="342" t="s">
        <v>1011</v>
      </c>
      <c r="W102" s="320" t="s">
        <v>83</v>
      </c>
      <c r="X102" s="307"/>
    </row>
    <row r="103" spans="1:24">
      <c r="A103" s="364"/>
      <c r="B103" s="350"/>
      <c r="C103" s="350"/>
      <c r="D103" s="318"/>
      <c r="E103" s="350"/>
      <c r="F103" s="335"/>
      <c r="G103" s="51" t="s">
        <v>310</v>
      </c>
      <c r="H103" s="365"/>
      <c r="I103" s="365" t="s">
        <v>81</v>
      </c>
      <c r="J103" s="318"/>
      <c r="K103" s="318"/>
      <c r="L103" s="318"/>
      <c r="M103" s="335"/>
      <c r="N103" s="318"/>
      <c r="O103" s="328"/>
      <c r="P103" s="318"/>
      <c r="Q103" s="328"/>
      <c r="R103" s="318"/>
      <c r="S103" s="328"/>
      <c r="T103" s="329"/>
      <c r="U103" s="342"/>
      <c r="W103" s="320"/>
      <c r="X103" s="307"/>
    </row>
    <row r="104" spans="1:24" ht="76.5">
      <c r="A104" s="364"/>
      <c r="B104" s="51" t="s">
        <v>311</v>
      </c>
      <c r="C104" s="52" t="s">
        <v>312</v>
      </c>
      <c r="D104" s="53">
        <v>2.2700000000000001E-2</v>
      </c>
      <c r="E104" s="52" t="s">
        <v>85</v>
      </c>
      <c r="F104" s="54">
        <v>1</v>
      </c>
      <c r="G104" s="51" t="s">
        <v>313</v>
      </c>
      <c r="H104" s="20">
        <v>43101</v>
      </c>
      <c r="I104" s="20" t="s">
        <v>81</v>
      </c>
      <c r="J104" s="53"/>
      <c r="K104" s="53"/>
      <c r="L104" s="53"/>
      <c r="M104" s="54">
        <v>1</v>
      </c>
      <c r="N104" s="53">
        <v>0</v>
      </c>
      <c r="O104" s="93" t="s">
        <v>189</v>
      </c>
      <c r="P104" s="53">
        <v>0</v>
      </c>
      <c r="Q104" s="93" t="s">
        <v>314</v>
      </c>
      <c r="R104" s="252">
        <v>0</v>
      </c>
      <c r="S104" s="251" t="s">
        <v>947</v>
      </c>
      <c r="T104" s="295">
        <f>1/$M$104</f>
        <v>1</v>
      </c>
      <c r="U104" s="303" t="s">
        <v>1012</v>
      </c>
      <c r="W104" s="298" t="s">
        <v>83</v>
      </c>
      <c r="X104" s="307"/>
    </row>
    <row r="105" spans="1:24" ht="25.5" customHeight="1">
      <c r="A105" s="364"/>
      <c r="B105" s="350" t="s">
        <v>251</v>
      </c>
      <c r="C105" s="319" t="s">
        <v>315</v>
      </c>
      <c r="D105" s="318">
        <v>2.2700000000000001E-2</v>
      </c>
      <c r="E105" s="319" t="s">
        <v>85</v>
      </c>
      <c r="F105" s="335">
        <v>8100</v>
      </c>
      <c r="G105" s="51" t="s">
        <v>316</v>
      </c>
      <c r="H105" s="365">
        <v>43101</v>
      </c>
      <c r="I105" s="365" t="s">
        <v>81</v>
      </c>
      <c r="J105" s="318"/>
      <c r="K105" s="318"/>
      <c r="L105" s="318"/>
      <c r="M105" s="335">
        <v>8100</v>
      </c>
      <c r="N105" s="318">
        <f>5770/M105</f>
        <v>0.71234567901234569</v>
      </c>
      <c r="O105" s="328" t="s">
        <v>253</v>
      </c>
      <c r="P105" s="318">
        <v>0.73429999999999995</v>
      </c>
      <c r="Q105" s="328" t="s">
        <v>317</v>
      </c>
      <c r="R105" s="318">
        <f>7149/M105</f>
        <v>0.8825925925925926</v>
      </c>
      <c r="S105" s="328" t="s">
        <v>948</v>
      </c>
      <c r="T105" s="318">
        <f>7176/$M$105</f>
        <v>0.88592592592592589</v>
      </c>
      <c r="U105" s="328" t="s">
        <v>1013</v>
      </c>
      <c r="W105" s="320" t="s">
        <v>83</v>
      </c>
      <c r="X105" s="307"/>
    </row>
    <row r="106" spans="1:24" ht="25.5" customHeight="1">
      <c r="A106" s="364"/>
      <c r="B106" s="350"/>
      <c r="C106" s="319"/>
      <c r="D106" s="318"/>
      <c r="E106" s="319"/>
      <c r="F106" s="335"/>
      <c r="G106" s="51" t="s">
        <v>318</v>
      </c>
      <c r="H106" s="365"/>
      <c r="I106" s="365" t="s">
        <v>81</v>
      </c>
      <c r="J106" s="318"/>
      <c r="K106" s="318"/>
      <c r="L106" s="318"/>
      <c r="M106" s="335"/>
      <c r="N106" s="318"/>
      <c r="O106" s="328"/>
      <c r="P106" s="318"/>
      <c r="Q106" s="328"/>
      <c r="R106" s="318"/>
      <c r="S106" s="328"/>
      <c r="T106" s="318"/>
      <c r="U106" s="328"/>
      <c r="W106" s="320"/>
      <c r="X106" s="307"/>
    </row>
    <row r="107" spans="1:24">
      <c r="A107" s="364"/>
      <c r="B107" s="350"/>
      <c r="C107" s="319"/>
      <c r="D107" s="318"/>
      <c r="E107" s="319"/>
      <c r="F107" s="335"/>
      <c r="G107" s="51" t="s">
        <v>319</v>
      </c>
      <c r="H107" s="365"/>
      <c r="I107" s="365" t="s">
        <v>81</v>
      </c>
      <c r="J107" s="318"/>
      <c r="K107" s="318"/>
      <c r="L107" s="318"/>
      <c r="M107" s="335"/>
      <c r="N107" s="318"/>
      <c r="O107" s="328"/>
      <c r="P107" s="318"/>
      <c r="Q107" s="328"/>
      <c r="R107" s="318"/>
      <c r="S107" s="328"/>
      <c r="T107" s="318"/>
      <c r="U107" s="328"/>
      <c r="W107" s="320"/>
      <c r="X107" s="307"/>
    </row>
    <row r="108" spans="1:24" ht="25.5">
      <c r="A108" s="364"/>
      <c r="B108" s="350"/>
      <c r="C108" s="319"/>
      <c r="D108" s="318"/>
      <c r="E108" s="319"/>
      <c r="F108" s="335"/>
      <c r="G108" s="51" t="s">
        <v>320</v>
      </c>
      <c r="H108" s="365"/>
      <c r="I108" s="365" t="s">
        <v>81</v>
      </c>
      <c r="J108" s="318"/>
      <c r="K108" s="318"/>
      <c r="L108" s="318"/>
      <c r="M108" s="335"/>
      <c r="N108" s="318"/>
      <c r="O108" s="328"/>
      <c r="P108" s="318"/>
      <c r="Q108" s="328"/>
      <c r="R108" s="318"/>
      <c r="S108" s="328"/>
      <c r="T108" s="318"/>
      <c r="U108" s="328"/>
      <c r="W108" s="320"/>
      <c r="X108" s="307"/>
    </row>
    <row r="109" spans="1:24" ht="229.5" customHeight="1">
      <c r="A109" s="364"/>
      <c r="B109" s="51" t="s">
        <v>321</v>
      </c>
      <c r="C109" s="52" t="s">
        <v>322</v>
      </c>
      <c r="D109" s="53">
        <v>2.2700000000000001E-2</v>
      </c>
      <c r="E109" s="52" t="s">
        <v>85</v>
      </c>
      <c r="F109" s="54">
        <v>500</v>
      </c>
      <c r="G109" s="51" t="s">
        <v>323</v>
      </c>
      <c r="H109" s="20">
        <v>43101</v>
      </c>
      <c r="I109" s="20" t="s">
        <v>81</v>
      </c>
      <c r="J109" s="53"/>
      <c r="K109" s="53"/>
      <c r="L109" s="53"/>
      <c r="M109" s="54">
        <v>500</v>
      </c>
      <c r="N109" s="53">
        <v>0</v>
      </c>
      <c r="O109" s="93" t="s">
        <v>324</v>
      </c>
      <c r="P109" s="53">
        <v>0</v>
      </c>
      <c r="Q109" s="93" t="s">
        <v>325</v>
      </c>
      <c r="R109" s="252">
        <v>0</v>
      </c>
      <c r="S109" s="251" t="s">
        <v>960</v>
      </c>
      <c r="T109" s="304">
        <f>92/$M$109</f>
        <v>0.184</v>
      </c>
      <c r="U109" s="305" t="s">
        <v>1014</v>
      </c>
      <c r="W109" s="298" t="s">
        <v>83</v>
      </c>
      <c r="X109" s="307"/>
    </row>
    <row r="110" spans="1:24" ht="76.5" customHeight="1">
      <c r="A110" s="364"/>
      <c r="B110" s="51" t="s">
        <v>326</v>
      </c>
      <c r="C110" s="52" t="s">
        <v>327</v>
      </c>
      <c r="D110" s="53">
        <v>2.2700000000000001E-2</v>
      </c>
      <c r="E110" s="52" t="s">
        <v>85</v>
      </c>
      <c r="F110" s="54">
        <v>6422</v>
      </c>
      <c r="G110" s="51" t="s">
        <v>328</v>
      </c>
      <c r="H110" s="20">
        <v>43101</v>
      </c>
      <c r="I110" s="20" t="s">
        <v>81</v>
      </c>
      <c r="J110" s="53"/>
      <c r="K110" s="53"/>
      <c r="L110" s="53"/>
      <c r="M110" s="54">
        <v>6422</v>
      </c>
      <c r="N110" s="53">
        <f>677/M110</f>
        <v>0.10541887262535035</v>
      </c>
      <c r="O110" s="93" t="s">
        <v>224</v>
      </c>
      <c r="P110" s="53">
        <v>0.1123</v>
      </c>
      <c r="Q110" s="93" t="s">
        <v>329</v>
      </c>
      <c r="R110" s="252">
        <f>3617/M110</f>
        <v>0.56322018062908752</v>
      </c>
      <c r="S110" s="251" t="s">
        <v>949</v>
      </c>
      <c r="T110" s="295">
        <f>3943/$M$110</f>
        <v>0.6139831828090937</v>
      </c>
      <c r="U110" s="296" t="s">
        <v>1015</v>
      </c>
      <c r="W110" s="298" t="s">
        <v>83</v>
      </c>
      <c r="X110" s="307"/>
    </row>
    <row r="111" spans="1:24" ht="178.5" customHeight="1">
      <c r="A111" s="364"/>
      <c r="B111" s="51" t="s">
        <v>330</v>
      </c>
      <c r="C111" s="52" t="s">
        <v>331</v>
      </c>
      <c r="D111" s="53">
        <v>2.2700000000000001E-2</v>
      </c>
      <c r="E111" s="52" t="s">
        <v>85</v>
      </c>
      <c r="F111" s="54">
        <v>350</v>
      </c>
      <c r="G111" s="51" t="s">
        <v>332</v>
      </c>
      <c r="H111" s="20">
        <v>43101</v>
      </c>
      <c r="I111" s="20" t="s">
        <v>81</v>
      </c>
      <c r="J111" s="53"/>
      <c r="K111" s="53"/>
      <c r="L111" s="53"/>
      <c r="M111" s="54">
        <v>350</v>
      </c>
      <c r="N111" s="53">
        <v>0</v>
      </c>
      <c r="O111" s="93" t="s">
        <v>216</v>
      </c>
      <c r="P111" s="53">
        <v>0.1086</v>
      </c>
      <c r="Q111" s="93" t="s">
        <v>333</v>
      </c>
      <c r="R111" s="252">
        <f>83/M111</f>
        <v>0.23714285714285716</v>
      </c>
      <c r="S111" s="251" t="s">
        <v>950</v>
      </c>
      <c r="T111" s="295">
        <f>158/$M$111</f>
        <v>0.4514285714285714</v>
      </c>
      <c r="U111" s="296" t="s">
        <v>1016</v>
      </c>
      <c r="W111" s="298" t="s">
        <v>83</v>
      </c>
      <c r="X111" s="307"/>
    </row>
    <row r="112" spans="1:24" ht="89.25" customHeight="1">
      <c r="A112" s="364"/>
      <c r="B112" s="51" t="s">
        <v>334</v>
      </c>
      <c r="C112" s="52" t="s">
        <v>335</v>
      </c>
      <c r="D112" s="53">
        <v>2.2700000000000001E-2</v>
      </c>
      <c r="E112" s="52" t="s">
        <v>85</v>
      </c>
      <c r="F112" s="54">
        <v>20000</v>
      </c>
      <c r="G112" s="51" t="s">
        <v>336</v>
      </c>
      <c r="H112" s="20">
        <v>43101</v>
      </c>
      <c r="I112" s="20" t="s">
        <v>81</v>
      </c>
      <c r="J112" s="53"/>
      <c r="K112" s="53"/>
      <c r="L112" s="53"/>
      <c r="M112" s="54">
        <v>20000</v>
      </c>
      <c r="N112" s="53">
        <f>2337/M112</f>
        <v>0.11685</v>
      </c>
      <c r="O112" s="93" t="s">
        <v>198</v>
      </c>
      <c r="P112" s="53">
        <v>0.18429999999999999</v>
      </c>
      <c r="Q112" s="93" t="s">
        <v>337</v>
      </c>
      <c r="R112" s="252">
        <f>10398/M112</f>
        <v>0.51990000000000003</v>
      </c>
      <c r="S112" s="251" t="s">
        <v>951</v>
      </c>
      <c r="T112" s="295">
        <f>11181/$M$112</f>
        <v>0.55905000000000005</v>
      </c>
      <c r="U112" s="296" t="s">
        <v>1017</v>
      </c>
      <c r="W112" s="298" t="s">
        <v>83</v>
      </c>
      <c r="X112" s="307"/>
    </row>
    <row r="113" spans="1:24" ht="89.25" customHeight="1">
      <c r="A113" s="364"/>
      <c r="B113" s="51" t="s">
        <v>338</v>
      </c>
      <c r="C113" s="52" t="s">
        <v>339</v>
      </c>
      <c r="D113" s="53">
        <v>2.2700000000000001E-2</v>
      </c>
      <c r="E113" s="52" t="s">
        <v>85</v>
      </c>
      <c r="F113" s="54">
        <v>78417</v>
      </c>
      <c r="G113" s="51" t="s">
        <v>340</v>
      </c>
      <c r="H113" s="20">
        <v>43101</v>
      </c>
      <c r="I113" s="20" t="s">
        <v>81</v>
      </c>
      <c r="J113" s="53"/>
      <c r="K113" s="53"/>
      <c r="L113" s="53"/>
      <c r="M113" s="54">
        <v>78417</v>
      </c>
      <c r="N113" s="53">
        <f>65866/M113</f>
        <v>0.8399454199982147</v>
      </c>
      <c r="O113" s="93" t="s">
        <v>221</v>
      </c>
      <c r="P113" s="53">
        <v>0.93110000000000004</v>
      </c>
      <c r="Q113" s="93" t="s">
        <v>341</v>
      </c>
      <c r="R113" s="252">
        <f>130884/M113</f>
        <v>1.6690768583342896</v>
      </c>
      <c r="S113" s="251" t="s">
        <v>952</v>
      </c>
      <c r="T113" s="295">
        <f>132516/$M$113</f>
        <v>1.6898886720991622</v>
      </c>
      <c r="U113" s="296" t="s">
        <v>1018</v>
      </c>
      <c r="W113" s="298" t="s">
        <v>83</v>
      </c>
      <c r="X113" s="307"/>
    </row>
    <row r="114" spans="1:24" ht="102" customHeight="1">
      <c r="A114" s="364"/>
      <c r="B114" s="51" t="s">
        <v>342</v>
      </c>
      <c r="C114" s="52" t="s">
        <v>343</v>
      </c>
      <c r="D114" s="53">
        <v>2.2700000000000001E-2</v>
      </c>
      <c r="E114" s="52" t="s">
        <v>33</v>
      </c>
      <c r="F114" s="39">
        <v>1</v>
      </c>
      <c r="G114" s="51" t="s">
        <v>344</v>
      </c>
      <c r="H114" s="20">
        <v>43101</v>
      </c>
      <c r="I114" s="20" t="s">
        <v>81</v>
      </c>
      <c r="J114" s="53"/>
      <c r="K114" s="53"/>
      <c r="L114" s="53"/>
      <c r="M114" s="39">
        <v>1</v>
      </c>
      <c r="N114" s="53">
        <f>252234578340/269344538602</f>
        <v>0.93647556267222953</v>
      </c>
      <c r="O114" s="93" t="s">
        <v>345</v>
      </c>
      <c r="P114" s="53">
        <v>0.9365</v>
      </c>
      <c r="Q114" s="93" t="s">
        <v>233</v>
      </c>
      <c r="R114" s="252">
        <v>1</v>
      </c>
      <c r="S114" s="251" t="s">
        <v>961</v>
      </c>
      <c r="T114" s="295">
        <v>1</v>
      </c>
      <c r="U114" s="296" t="s">
        <v>1019</v>
      </c>
      <c r="W114" s="298" t="s">
        <v>83</v>
      </c>
      <c r="X114" s="307"/>
    </row>
    <row r="115" spans="1:24" ht="76.5" customHeight="1">
      <c r="A115" s="364"/>
      <c r="B115" s="51" t="s">
        <v>346</v>
      </c>
      <c r="C115" s="52" t="s">
        <v>339</v>
      </c>
      <c r="D115" s="53">
        <v>2.2700000000000001E-2</v>
      </c>
      <c r="E115" s="52" t="s">
        <v>85</v>
      </c>
      <c r="F115" s="54">
        <v>2085</v>
      </c>
      <c r="G115" s="51" t="s">
        <v>340</v>
      </c>
      <c r="H115" s="20">
        <v>43101</v>
      </c>
      <c r="I115" s="20" t="s">
        <v>81</v>
      </c>
      <c r="J115" s="53"/>
      <c r="K115" s="53"/>
      <c r="L115" s="53"/>
      <c r="M115" s="54">
        <v>2085</v>
      </c>
      <c r="N115" s="53">
        <f>3092/M115</f>
        <v>1.4829736211031175</v>
      </c>
      <c r="O115" s="93" t="s">
        <v>218</v>
      </c>
      <c r="P115" s="53">
        <v>2.8359999999999999</v>
      </c>
      <c r="Q115" s="93" t="s">
        <v>347</v>
      </c>
      <c r="R115" s="252">
        <f>8622/M115</f>
        <v>4.1352517985611508</v>
      </c>
      <c r="S115" s="251" t="s">
        <v>953</v>
      </c>
      <c r="T115" s="295">
        <f>3242/$M$115</f>
        <v>1.5549160671462829</v>
      </c>
      <c r="U115" s="296" t="s">
        <v>1020</v>
      </c>
      <c r="W115" s="298" t="s">
        <v>83</v>
      </c>
      <c r="X115" s="307"/>
    </row>
    <row r="116" spans="1:24" ht="15.75">
      <c r="A116" s="70"/>
      <c r="B116" s="51"/>
      <c r="C116" s="52"/>
      <c r="D116" s="69">
        <f>SUM(D83:D115)</f>
        <v>0.49940000000000001</v>
      </c>
      <c r="E116" s="52"/>
      <c r="F116" s="54"/>
      <c r="G116" s="51"/>
      <c r="H116" s="51"/>
      <c r="I116" s="20"/>
      <c r="J116" s="20"/>
      <c r="K116" s="53"/>
      <c r="L116" s="53"/>
      <c r="M116" s="53"/>
      <c r="N116" s="54"/>
      <c r="O116" s="64"/>
      <c r="P116" s="64"/>
      <c r="Q116" s="64"/>
      <c r="R116" s="220"/>
      <c r="S116" s="64"/>
      <c r="T116" s="220"/>
      <c r="U116" s="64"/>
      <c r="W116" s="146"/>
      <c r="X116" s="306"/>
    </row>
    <row r="117" spans="1:24" ht="33.75" hidden="1">
      <c r="A117" s="336" t="s">
        <v>117</v>
      </c>
      <c r="B117" s="336"/>
      <c r="C117" s="336"/>
      <c r="D117" s="336"/>
      <c r="E117" s="336"/>
      <c r="F117" s="336"/>
      <c r="G117" s="336"/>
      <c r="H117" s="336"/>
      <c r="I117" s="336"/>
      <c r="J117" s="336"/>
      <c r="K117" s="336"/>
      <c r="L117" s="336"/>
      <c r="M117" s="336"/>
      <c r="N117" s="336"/>
      <c r="O117" s="336"/>
      <c r="P117" s="336"/>
      <c r="Q117" s="336"/>
      <c r="R117" s="336"/>
      <c r="S117" s="336"/>
      <c r="T117" s="336"/>
      <c r="U117" s="336"/>
      <c r="V117" s="337"/>
      <c r="W117" s="146"/>
      <c r="X117" s="306"/>
    </row>
    <row r="118" spans="1:24" ht="18.75" hidden="1">
      <c r="A118" s="332" t="s">
        <v>1</v>
      </c>
      <c r="B118" s="332" t="s">
        <v>2</v>
      </c>
      <c r="C118" s="332" t="s">
        <v>3</v>
      </c>
      <c r="D118" s="332" t="s">
        <v>4</v>
      </c>
      <c r="E118" s="332" t="s">
        <v>5</v>
      </c>
      <c r="F118" s="334" t="s">
        <v>6</v>
      </c>
      <c r="G118" s="332" t="s">
        <v>7</v>
      </c>
      <c r="H118" s="338" t="s">
        <v>9</v>
      </c>
      <c r="I118" s="338"/>
      <c r="J118" s="338" t="s">
        <v>10</v>
      </c>
      <c r="K118" s="338"/>
      <c r="L118" s="338"/>
      <c r="M118" s="338"/>
      <c r="N118" s="325" t="s">
        <v>11</v>
      </c>
      <c r="O118" s="325"/>
      <c r="P118" s="325"/>
      <c r="Q118" s="325"/>
      <c r="R118" s="325"/>
      <c r="S118" s="325"/>
      <c r="T118" s="325"/>
      <c r="U118" s="325"/>
      <c r="W118" s="146"/>
      <c r="X118" s="306"/>
    </row>
    <row r="119" spans="1:24" ht="15.75" hidden="1">
      <c r="A119" s="332"/>
      <c r="B119" s="332"/>
      <c r="C119" s="332"/>
      <c r="D119" s="332"/>
      <c r="E119" s="332"/>
      <c r="F119" s="334"/>
      <c r="G119" s="332"/>
      <c r="H119" s="331" t="s">
        <v>13</v>
      </c>
      <c r="I119" s="331" t="s">
        <v>118</v>
      </c>
      <c r="J119" s="14" t="s">
        <v>15</v>
      </c>
      <c r="K119" s="14" t="s">
        <v>16</v>
      </c>
      <c r="L119" s="14" t="s">
        <v>17</v>
      </c>
      <c r="M119" s="14" t="s">
        <v>18</v>
      </c>
      <c r="N119" s="326" t="s">
        <v>15</v>
      </c>
      <c r="O119" s="326"/>
      <c r="P119" s="326" t="s">
        <v>16</v>
      </c>
      <c r="Q119" s="326"/>
      <c r="R119" s="326" t="s">
        <v>17</v>
      </c>
      <c r="S119" s="326"/>
      <c r="T119" s="326" t="s">
        <v>18</v>
      </c>
      <c r="U119" s="326"/>
      <c r="W119" s="146"/>
      <c r="X119" s="306"/>
    </row>
    <row r="120" spans="1:24" ht="31.5" hidden="1">
      <c r="A120" s="332"/>
      <c r="B120" s="332"/>
      <c r="C120" s="332"/>
      <c r="D120" s="332"/>
      <c r="E120" s="332"/>
      <c r="F120" s="334"/>
      <c r="G120" s="332"/>
      <c r="H120" s="331"/>
      <c r="I120" s="331"/>
      <c r="J120" s="50" t="s">
        <v>19</v>
      </c>
      <c r="K120" s="50" t="s">
        <v>19</v>
      </c>
      <c r="L120" s="50" t="s">
        <v>19</v>
      </c>
      <c r="M120" s="50" t="s">
        <v>19</v>
      </c>
      <c r="N120" s="60" t="s">
        <v>20</v>
      </c>
      <c r="O120" s="60" t="s">
        <v>21</v>
      </c>
      <c r="P120" s="60" t="s">
        <v>20</v>
      </c>
      <c r="Q120" s="60" t="s">
        <v>21</v>
      </c>
      <c r="R120" s="113" t="s">
        <v>20</v>
      </c>
      <c r="S120" s="60" t="s">
        <v>21</v>
      </c>
      <c r="T120" s="113" t="s">
        <v>20</v>
      </c>
      <c r="U120" s="60" t="s">
        <v>21</v>
      </c>
      <c r="W120" s="146"/>
      <c r="X120" s="306"/>
    </row>
    <row r="121" spans="1:24" s="65" customFormat="1" ht="33.75" hidden="1">
      <c r="A121" s="336" t="s">
        <v>348</v>
      </c>
      <c r="B121" s="336"/>
      <c r="C121" s="336"/>
      <c r="D121" s="336"/>
      <c r="E121" s="336"/>
      <c r="F121" s="336"/>
      <c r="G121" s="336"/>
      <c r="H121" s="336"/>
      <c r="I121" s="336"/>
      <c r="J121" s="336"/>
      <c r="K121" s="336"/>
      <c r="L121" s="336"/>
      <c r="M121" s="336"/>
      <c r="N121" s="336"/>
      <c r="O121" s="336"/>
      <c r="P121" s="336"/>
      <c r="Q121" s="336"/>
      <c r="R121" s="336"/>
      <c r="S121" s="336"/>
      <c r="T121" s="336"/>
      <c r="U121" s="336"/>
      <c r="V121" s="337"/>
      <c r="W121" s="147"/>
      <c r="X121" s="308"/>
    </row>
    <row r="122" spans="1:24" ht="204.75" hidden="1">
      <c r="A122" s="370" t="s">
        <v>120</v>
      </c>
      <c r="B122" s="40" t="s">
        <v>349</v>
      </c>
      <c r="C122" s="15" t="s">
        <v>350</v>
      </c>
      <c r="D122" s="22">
        <v>7.1400000000000005E-2</v>
      </c>
      <c r="E122" s="15" t="s">
        <v>33</v>
      </c>
      <c r="F122" s="22">
        <v>1</v>
      </c>
      <c r="G122" s="15" t="s">
        <v>351</v>
      </c>
      <c r="H122" s="20">
        <v>43101</v>
      </c>
      <c r="I122" s="20">
        <v>43159</v>
      </c>
      <c r="J122" s="22">
        <v>0.2</v>
      </c>
      <c r="K122" s="22">
        <v>0.4</v>
      </c>
      <c r="L122" s="22">
        <v>0.7</v>
      </c>
      <c r="M122" s="22">
        <v>1</v>
      </c>
      <c r="N122" s="84">
        <f>+J122</f>
        <v>0.2</v>
      </c>
      <c r="O122" s="15" t="s">
        <v>352</v>
      </c>
      <c r="P122" s="22"/>
      <c r="Q122" s="22"/>
      <c r="R122" s="222"/>
      <c r="S122" s="22"/>
      <c r="T122" s="222"/>
      <c r="U122" s="22"/>
      <c r="W122" s="146"/>
      <c r="X122" s="306"/>
    </row>
    <row r="123" spans="1:24" ht="409.5" hidden="1">
      <c r="A123" s="370"/>
      <c r="B123" s="40" t="s">
        <v>353</v>
      </c>
      <c r="C123" s="15" t="s">
        <v>354</v>
      </c>
      <c r="D123" s="22">
        <v>7.1400000000000005E-2</v>
      </c>
      <c r="E123" s="15" t="s">
        <v>33</v>
      </c>
      <c r="F123" s="22">
        <v>1</v>
      </c>
      <c r="G123" s="15" t="s">
        <v>355</v>
      </c>
      <c r="H123" s="20">
        <v>43101</v>
      </c>
      <c r="I123" s="20">
        <v>43465</v>
      </c>
      <c r="J123" s="22">
        <v>0.15</v>
      </c>
      <c r="K123" s="22">
        <v>0.5</v>
      </c>
      <c r="L123" s="22">
        <v>0.65</v>
      </c>
      <c r="M123" s="22">
        <v>1</v>
      </c>
      <c r="N123" s="87">
        <v>0.2</v>
      </c>
      <c r="O123" s="15" t="s">
        <v>356</v>
      </c>
      <c r="P123" s="22"/>
      <c r="Q123" s="22"/>
      <c r="R123" s="222"/>
      <c r="S123" s="22"/>
      <c r="T123" s="222"/>
      <c r="U123" s="22"/>
      <c r="W123" s="146"/>
      <c r="X123" s="306"/>
    </row>
    <row r="124" spans="1:24" ht="409.5" hidden="1">
      <c r="A124" s="370"/>
      <c r="B124" s="40" t="s">
        <v>357</v>
      </c>
      <c r="C124" s="15" t="s">
        <v>358</v>
      </c>
      <c r="D124" s="22">
        <v>7.1400000000000005E-2</v>
      </c>
      <c r="E124" s="15" t="s">
        <v>33</v>
      </c>
      <c r="F124" s="22">
        <v>1</v>
      </c>
      <c r="G124" s="15" t="s">
        <v>359</v>
      </c>
      <c r="H124" s="20">
        <v>43101</v>
      </c>
      <c r="I124" s="20">
        <v>43465</v>
      </c>
      <c r="J124" s="22">
        <v>0.25</v>
      </c>
      <c r="K124" s="22">
        <v>0.5</v>
      </c>
      <c r="L124" s="22">
        <v>0.75</v>
      </c>
      <c r="M124" s="22">
        <v>1</v>
      </c>
      <c r="N124" s="95">
        <v>0.25</v>
      </c>
      <c r="O124" s="15" t="s">
        <v>360</v>
      </c>
      <c r="P124" s="22"/>
      <c r="Q124" s="22"/>
      <c r="R124" s="222"/>
      <c r="S124" s="22"/>
      <c r="T124" s="222"/>
      <c r="U124" s="22"/>
      <c r="W124" s="146"/>
      <c r="X124" s="306"/>
    </row>
    <row r="125" spans="1:24" ht="409.5" hidden="1">
      <c r="A125" s="370"/>
      <c r="B125" s="40" t="s">
        <v>361</v>
      </c>
      <c r="C125" s="15" t="s">
        <v>362</v>
      </c>
      <c r="D125" s="22">
        <v>7.1400000000000005E-2</v>
      </c>
      <c r="E125" s="15" t="s">
        <v>33</v>
      </c>
      <c r="F125" s="22">
        <v>1</v>
      </c>
      <c r="G125" s="15" t="s">
        <v>363</v>
      </c>
      <c r="H125" s="20">
        <v>43101</v>
      </c>
      <c r="I125" s="20">
        <v>43465</v>
      </c>
      <c r="J125" s="22">
        <v>0.25</v>
      </c>
      <c r="K125" s="22">
        <v>0.55000000000000004</v>
      </c>
      <c r="L125" s="22">
        <v>0.85</v>
      </c>
      <c r="M125" s="22">
        <v>1</v>
      </c>
      <c r="N125" s="88">
        <v>0.25</v>
      </c>
      <c r="O125" s="15" t="s">
        <v>364</v>
      </c>
      <c r="P125" s="22"/>
      <c r="Q125" s="22"/>
      <c r="R125" s="222"/>
      <c r="S125" s="22"/>
      <c r="T125" s="222"/>
      <c r="U125" s="22"/>
      <c r="W125" s="146"/>
      <c r="X125" s="306"/>
    </row>
    <row r="126" spans="1:24" ht="315" hidden="1">
      <c r="A126" s="370"/>
      <c r="B126" s="40" t="s">
        <v>365</v>
      </c>
      <c r="C126" s="15" t="s">
        <v>366</v>
      </c>
      <c r="D126" s="22">
        <v>7.1400000000000005E-2</v>
      </c>
      <c r="E126" s="15" t="s">
        <v>33</v>
      </c>
      <c r="F126" s="22">
        <v>1</v>
      </c>
      <c r="G126" s="15" t="s">
        <v>367</v>
      </c>
      <c r="H126" s="20">
        <v>43101</v>
      </c>
      <c r="I126" s="20">
        <v>43465</v>
      </c>
      <c r="J126" s="22">
        <v>0.25</v>
      </c>
      <c r="K126" s="22">
        <v>0.5</v>
      </c>
      <c r="L126" s="22">
        <v>0.75</v>
      </c>
      <c r="M126" s="22">
        <v>1</v>
      </c>
      <c r="N126" s="88">
        <v>0</v>
      </c>
      <c r="O126" s="15" t="s">
        <v>368</v>
      </c>
      <c r="P126" s="22"/>
      <c r="Q126" s="22"/>
      <c r="R126" s="222"/>
      <c r="S126" s="22"/>
      <c r="T126" s="222"/>
      <c r="U126" s="22"/>
      <c r="W126" s="146"/>
      <c r="X126" s="306"/>
    </row>
    <row r="127" spans="1:24" ht="267.75" hidden="1">
      <c r="A127" s="370"/>
      <c r="B127" s="40" t="s">
        <v>369</v>
      </c>
      <c r="C127" s="15" t="s">
        <v>370</v>
      </c>
      <c r="D127" s="22">
        <v>7.1400000000000005E-2</v>
      </c>
      <c r="E127" s="15" t="s">
        <v>33</v>
      </c>
      <c r="F127" s="22">
        <v>1</v>
      </c>
      <c r="G127" s="15" t="s">
        <v>371</v>
      </c>
      <c r="H127" s="20">
        <v>43101</v>
      </c>
      <c r="I127" s="20">
        <v>43465</v>
      </c>
      <c r="J127" s="22">
        <v>0.05</v>
      </c>
      <c r="K127" s="22">
        <v>0.5</v>
      </c>
      <c r="L127" s="22">
        <v>0.75</v>
      </c>
      <c r="M127" s="22">
        <v>1</v>
      </c>
      <c r="N127" s="96">
        <v>0.05</v>
      </c>
      <c r="O127" s="15" t="s">
        <v>372</v>
      </c>
      <c r="P127" s="22"/>
      <c r="Q127" s="22"/>
      <c r="R127" s="222"/>
      <c r="S127" s="22"/>
      <c r="T127" s="222"/>
      <c r="U127" s="22"/>
      <c r="W127" s="146"/>
      <c r="X127" s="306"/>
    </row>
    <row r="128" spans="1:24" ht="252" hidden="1">
      <c r="A128" s="370"/>
      <c r="B128" s="41" t="s">
        <v>373</v>
      </c>
      <c r="C128" s="15" t="s">
        <v>374</v>
      </c>
      <c r="D128" s="22">
        <v>7.1400000000000005E-2</v>
      </c>
      <c r="E128" s="15" t="s">
        <v>33</v>
      </c>
      <c r="F128" s="22">
        <v>1</v>
      </c>
      <c r="G128" s="15" t="s">
        <v>375</v>
      </c>
      <c r="H128" s="20">
        <v>43101</v>
      </c>
      <c r="I128" s="20">
        <v>43465</v>
      </c>
      <c r="J128" s="22">
        <v>0.25</v>
      </c>
      <c r="K128" s="22">
        <v>0.5</v>
      </c>
      <c r="L128" s="22">
        <v>0.75</v>
      </c>
      <c r="M128" s="22">
        <v>1</v>
      </c>
      <c r="N128" s="96">
        <v>0.25</v>
      </c>
      <c r="O128" s="15" t="s">
        <v>376</v>
      </c>
      <c r="P128" s="22"/>
      <c r="Q128" s="22"/>
      <c r="R128" s="222"/>
      <c r="S128" s="22"/>
      <c r="T128" s="222"/>
      <c r="U128" s="22"/>
      <c r="W128" s="146"/>
      <c r="X128" s="306"/>
    </row>
    <row r="129" spans="1:24" hidden="1">
      <c r="A129" s="68"/>
      <c r="B129" s="68"/>
      <c r="C129" s="68"/>
      <c r="D129" s="69">
        <f>SUM(D122:D128)</f>
        <v>0.49980000000000008</v>
      </c>
      <c r="E129" s="68"/>
      <c r="F129" s="54"/>
      <c r="G129" s="68"/>
      <c r="H129" s="68"/>
      <c r="I129" s="68"/>
      <c r="J129" s="68"/>
      <c r="K129" s="68"/>
      <c r="L129" s="68"/>
      <c r="M129" s="68"/>
      <c r="N129" s="68"/>
      <c r="O129" s="64"/>
      <c r="P129" s="64"/>
      <c r="Q129" s="64"/>
      <c r="R129" s="220"/>
      <c r="S129" s="64"/>
      <c r="T129" s="220"/>
      <c r="U129" s="64"/>
      <c r="V129" s="143"/>
      <c r="W129" s="146"/>
      <c r="X129" s="306"/>
    </row>
    <row r="130" spans="1:24" ht="33.75" hidden="1">
      <c r="A130" s="336" t="s">
        <v>117</v>
      </c>
      <c r="B130" s="336"/>
      <c r="C130" s="336"/>
      <c r="D130" s="336"/>
      <c r="E130" s="336"/>
      <c r="F130" s="336"/>
      <c r="G130" s="336"/>
      <c r="H130" s="336"/>
      <c r="I130" s="336"/>
      <c r="J130" s="336"/>
      <c r="K130" s="336"/>
      <c r="L130" s="336"/>
      <c r="M130" s="336"/>
      <c r="N130" s="336"/>
      <c r="O130" s="336"/>
      <c r="P130" s="336"/>
      <c r="Q130" s="336"/>
      <c r="R130" s="336"/>
      <c r="S130" s="336"/>
      <c r="T130" s="336"/>
      <c r="U130" s="336"/>
      <c r="V130" s="337"/>
      <c r="W130" s="146"/>
      <c r="X130" s="306"/>
    </row>
    <row r="131" spans="1:24" ht="18.75" hidden="1">
      <c r="A131" s="332" t="s">
        <v>1</v>
      </c>
      <c r="B131" s="332" t="s">
        <v>2</v>
      </c>
      <c r="C131" s="332" t="s">
        <v>3</v>
      </c>
      <c r="D131" s="332" t="s">
        <v>4</v>
      </c>
      <c r="E131" s="332" t="s">
        <v>5</v>
      </c>
      <c r="F131" s="334" t="s">
        <v>6</v>
      </c>
      <c r="G131" s="332" t="s">
        <v>7</v>
      </c>
      <c r="H131" s="338" t="s">
        <v>9</v>
      </c>
      <c r="I131" s="338"/>
      <c r="J131" s="338" t="s">
        <v>10</v>
      </c>
      <c r="K131" s="338"/>
      <c r="L131" s="338"/>
      <c r="M131" s="338"/>
      <c r="N131" s="325" t="s">
        <v>11</v>
      </c>
      <c r="O131" s="325"/>
      <c r="P131" s="325"/>
      <c r="Q131" s="325"/>
      <c r="R131" s="325"/>
      <c r="S131" s="325"/>
      <c r="T131" s="325"/>
      <c r="U131" s="325"/>
      <c r="W131" s="146"/>
      <c r="X131" s="306"/>
    </row>
    <row r="132" spans="1:24" ht="15.75" hidden="1">
      <c r="A132" s="332"/>
      <c r="B132" s="332"/>
      <c r="C132" s="332"/>
      <c r="D132" s="332"/>
      <c r="E132" s="332"/>
      <c r="F132" s="334"/>
      <c r="G132" s="332"/>
      <c r="H132" s="331" t="s">
        <v>13</v>
      </c>
      <c r="I132" s="331" t="s">
        <v>118</v>
      </c>
      <c r="J132" s="14" t="s">
        <v>15</v>
      </c>
      <c r="K132" s="14" t="s">
        <v>16</v>
      </c>
      <c r="L132" s="14" t="s">
        <v>17</v>
      </c>
      <c r="M132" s="14" t="s">
        <v>18</v>
      </c>
      <c r="N132" s="326" t="s">
        <v>15</v>
      </c>
      <c r="O132" s="326"/>
      <c r="P132" s="326" t="s">
        <v>16</v>
      </c>
      <c r="Q132" s="326"/>
      <c r="R132" s="326" t="s">
        <v>17</v>
      </c>
      <c r="S132" s="326"/>
      <c r="T132" s="326" t="s">
        <v>18</v>
      </c>
      <c r="U132" s="326"/>
      <c r="W132" s="146"/>
      <c r="X132" s="306"/>
    </row>
    <row r="133" spans="1:24" ht="31.5" hidden="1">
      <c r="A133" s="332"/>
      <c r="B133" s="332"/>
      <c r="C133" s="332"/>
      <c r="D133" s="332"/>
      <c r="E133" s="332"/>
      <c r="F133" s="334"/>
      <c r="G133" s="332"/>
      <c r="H133" s="331"/>
      <c r="I133" s="331"/>
      <c r="J133" s="50" t="s">
        <v>19</v>
      </c>
      <c r="K133" s="50" t="s">
        <v>19</v>
      </c>
      <c r="L133" s="50" t="s">
        <v>19</v>
      </c>
      <c r="M133" s="50" t="s">
        <v>19</v>
      </c>
      <c r="N133" s="60" t="s">
        <v>20</v>
      </c>
      <c r="O133" s="60" t="s">
        <v>21</v>
      </c>
      <c r="P133" s="60" t="s">
        <v>20</v>
      </c>
      <c r="Q133" s="60" t="s">
        <v>21</v>
      </c>
      <c r="R133" s="113" t="s">
        <v>20</v>
      </c>
      <c r="S133" s="60" t="s">
        <v>21</v>
      </c>
      <c r="T133" s="113" t="s">
        <v>20</v>
      </c>
      <c r="U133" s="60" t="s">
        <v>21</v>
      </c>
      <c r="W133" s="146"/>
      <c r="X133" s="306"/>
    </row>
    <row r="134" spans="1:24" ht="33.75" hidden="1">
      <c r="A134" s="336" t="s">
        <v>377</v>
      </c>
      <c r="B134" s="336"/>
      <c r="C134" s="336"/>
      <c r="D134" s="336"/>
      <c r="E134" s="336"/>
      <c r="F134" s="336"/>
      <c r="G134" s="336"/>
      <c r="H134" s="336"/>
      <c r="I134" s="336"/>
      <c r="J134" s="336"/>
      <c r="K134" s="336"/>
      <c r="L134" s="336"/>
      <c r="M134" s="336"/>
      <c r="N134" s="336"/>
      <c r="O134" s="336"/>
      <c r="P134" s="336"/>
      <c r="Q134" s="336"/>
      <c r="R134" s="336"/>
      <c r="S134" s="336"/>
      <c r="T134" s="336"/>
      <c r="U134" s="336"/>
      <c r="V134" s="337"/>
      <c r="W134" s="146"/>
      <c r="X134" s="306"/>
    </row>
    <row r="135" spans="1:24" ht="399" hidden="1">
      <c r="A135" s="370" t="s">
        <v>120</v>
      </c>
      <c r="B135" s="371" t="s">
        <v>121</v>
      </c>
      <c r="C135" s="15" t="s">
        <v>378</v>
      </c>
      <c r="D135" s="22">
        <v>0.18</v>
      </c>
      <c r="E135" s="15" t="s">
        <v>85</v>
      </c>
      <c r="F135" s="23">
        <v>200</v>
      </c>
      <c r="G135" s="15" t="s">
        <v>379</v>
      </c>
      <c r="H135" s="20">
        <v>43102</v>
      </c>
      <c r="I135" s="20">
        <v>43464</v>
      </c>
      <c r="J135" s="23">
        <v>50</v>
      </c>
      <c r="K135" s="23">
        <v>100</v>
      </c>
      <c r="L135" s="23">
        <v>150</v>
      </c>
      <c r="M135" s="23">
        <v>200</v>
      </c>
      <c r="N135" s="23">
        <v>54</v>
      </c>
      <c r="O135" s="15" t="s">
        <v>380</v>
      </c>
      <c r="P135" s="64"/>
      <c r="Q135" s="64"/>
      <c r="R135" s="220"/>
      <c r="S135" s="64"/>
      <c r="T135" s="220"/>
      <c r="U135" s="64"/>
      <c r="W135" s="146"/>
      <c r="X135" s="306"/>
    </row>
    <row r="136" spans="1:24" ht="409.5" hidden="1">
      <c r="A136" s="370"/>
      <c r="B136" s="371"/>
      <c r="C136" s="15" t="s">
        <v>381</v>
      </c>
      <c r="D136" s="22">
        <v>0.12</v>
      </c>
      <c r="E136" s="15" t="s">
        <v>85</v>
      </c>
      <c r="F136" s="23">
        <v>45000</v>
      </c>
      <c r="G136" s="15" t="s">
        <v>382</v>
      </c>
      <c r="H136" s="20">
        <v>43102</v>
      </c>
      <c r="I136" s="20">
        <v>43464</v>
      </c>
      <c r="J136" s="23">
        <v>11250</v>
      </c>
      <c r="K136" s="23">
        <v>22500</v>
      </c>
      <c r="L136" s="23">
        <v>33750</v>
      </c>
      <c r="M136" s="23">
        <v>45000</v>
      </c>
      <c r="N136" s="23">
        <v>99932</v>
      </c>
      <c r="O136" s="15" t="s">
        <v>383</v>
      </c>
      <c r="P136" s="64"/>
      <c r="Q136" s="64"/>
      <c r="R136" s="220"/>
      <c r="S136" s="64"/>
      <c r="T136" s="220"/>
      <c r="U136" s="64"/>
      <c r="W136" s="146"/>
      <c r="X136" s="306"/>
    </row>
    <row r="137" spans="1:24" ht="131.25" hidden="1">
      <c r="A137" s="370"/>
      <c r="B137" s="371"/>
      <c r="C137" s="15" t="s">
        <v>384</v>
      </c>
      <c r="D137" s="22">
        <v>0.1</v>
      </c>
      <c r="E137" s="15" t="s">
        <v>85</v>
      </c>
      <c r="F137" s="23">
        <v>8000</v>
      </c>
      <c r="G137" s="15" t="s">
        <v>385</v>
      </c>
      <c r="H137" s="20">
        <v>43102</v>
      </c>
      <c r="I137" s="20">
        <v>43464</v>
      </c>
      <c r="J137" s="23">
        <v>2000</v>
      </c>
      <c r="K137" s="23">
        <v>4000</v>
      </c>
      <c r="L137" s="23">
        <v>6000</v>
      </c>
      <c r="M137" s="23">
        <v>8000</v>
      </c>
      <c r="N137" s="23">
        <v>2700</v>
      </c>
      <c r="O137" s="15" t="s">
        <v>386</v>
      </c>
      <c r="P137" s="64"/>
      <c r="Q137" s="64"/>
      <c r="R137" s="220"/>
      <c r="S137" s="64"/>
      <c r="T137" s="220"/>
      <c r="U137" s="64"/>
      <c r="W137" s="146"/>
      <c r="X137" s="306"/>
    </row>
    <row r="138" spans="1:24" ht="131.25" hidden="1">
      <c r="A138" s="370"/>
      <c r="B138" s="371"/>
      <c r="C138" s="15" t="s">
        <v>387</v>
      </c>
      <c r="D138" s="22">
        <v>0.1</v>
      </c>
      <c r="E138" s="15" t="s">
        <v>85</v>
      </c>
      <c r="F138" s="23">
        <v>4000</v>
      </c>
      <c r="G138" s="15" t="s">
        <v>388</v>
      </c>
      <c r="H138" s="20">
        <v>43102</v>
      </c>
      <c r="I138" s="20">
        <v>43464</v>
      </c>
      <c r="J138" s="23">
        <v>1000</v>
      </c>
      <c r="K138" s="23">
        <v>2000</v>
      </c>
      <c r="L138" s="23">
        <v>3000</v>
      </c>
      <c r="M138" s="23">
        <v>4000</v>
      </c>
      <c r="N138" s="23">
        <v>865</v>
      </c>
      <c r="O138" s="15" t="s">
        <v>389</v>
      </c>
      <c r="P138" s="64"/>
      <c r="Q138" s="64"/>
      <c r="R138" s="220"/>
      <c r="S138" s="64"/>
      <c r="T138" s="220"/>
      <c r="U138" s="64"/>
      <c r="W138" s="146"/>
      <c r="X138" s="306"/>
    </row>
    <row r="139" spans="1:24" hidden="1">
      <c r="A139" s="68"/>
      <c r="B139" s="68"/>
      <c r="C139" s="68"/>
      <c r="D139" s="66">
        <f>SUM(D135:D138)</f>
        <v>0.5</v>
      </c>
      <c r="E139" s="68"/>
      <c r="F139" s="54"/>
      <c r="G139" s="68"/>
      <c r="H139" s="68"/>
      <c r="I139" s="68"/>
      <c r="J139" s="68"/>
      <c r="K139" s="68"/>
      <c r="L139" s="68"/>
      <c r="M139" s="68"/>
      <c r="N139" s="68"/>
      <c r="O139" s="64"/>
      <c r="P139" s="64"/>
      <c r="Q139" s="64"/>
      <c r="R139" s="220"/>
      <c r="S139" s="64"/>
      <c r="T139" s="220"/>
      <c r="U139" s="64"/>
      <c r="V139" s="143"/>
      <c r="W139" s="146"/>
      <c r="X139" s="306"/>
    </row>
    <row r="140" spans="1:24" ht="33.75" hidden="1">
      <c r="A140" s="336" t="s">
        <v>117</v>
      </c>
      <c r="B140" s="336"/>
      <c r="C140" s="336"/>
      <c r="D140" s="336"/>
      <c r="E140" s="336"/>
      <c r="F140" s="336"/>
      <c r="G140" s="336"/>
      <c r="H140" s="336"/>
      <c r="I140" s="336"/>
      <c r="J140" s="336"/>
      <c r="K140" s="336"/>
      <c r="L140" s="336"/>
      <c r="M140" s="336"/>
      <c r="N140" s="336"/>
      <c r="O140" s="336"/>
      <c r="P140" s="336"/>
      <c r="Q140" s="336"/>
      <c r="R140" s="336"/>
      <c r="S140" s="336"/>
      <c r="T140" s="336"/>
      <c r="U140" s="336"/>
      <c r="V140" s="337"/>
      <c r="W140" s="146"/>
      <c r="X140" s="306"/>
    </row>
    <row r="141" spans="1:24" ht="18.75" hidden="1">
      <c r="A141" s="332" t="s">
        <v>1</v>
      </c>
      <c r="B141" s="332" t="s">
        <v>2</v>
      </c>
      <c r="C141" s="332" t="s">
        <v>3</v>
      </c>
      <c r="D141" s="332" t="s">
        <v>4</v>
      </c>
      <c r="E141" s="332" t="s">
        <v>5</v>
      </c>
      <c r="F141" s="334" t="s">
        <v>6</v>
      </c>
      <c r="G141" s="332" t="s">
        <v>7</v>
      </c>
      <c r="H141" s="338" t="s">
        <v>9</v>
      </c>
      <c r="I141" s="338"/>
      <c r="J141" s="338" t="s">
        <v>10</v>
      </c>
      <c r="K141" s="338"/>
      <c r="L141" s="338"/>
      <c r="M141" s="338"/>
      <c r="N141" s="325" t="s">
        <v>11</v>
      </c>
      <c r="O141" s="325"/>
      <c r="P141" s="325"/>
      <c r="Q141" s="325"/>
      <c r="R141" s="325"/>
      <c r="S141" s="325"/>
      <c r="T141" s="325"/>
      <c r="U141" s="325"/>
      <c r="W141" s="146"/>
      <c r="X141" s="306"/>
    </row>
    <row r="142" spans="1:24" ht="15.75" hidden="1">
      <c r="A142" s="332"/>
      <c r="B142" s="332"/>
      <c r="C142" s="332"/>
      <c r="D142" s="332"/>
      <c r="E142" s="332"/>
      <c r="F142" s="334"/>
      <c r="G142" s="332"/>
      <c r="H142" s="331" t="s">
        <v>13</v>
      </c>
      <c r="I142" s="331" t="s">
        <v>118</v>
      </c>
      <c r="J142" s="14" t="s">
        <v>15</v>
      </c>
      <c r="K142" s="14" t="s">
        <v>16</v>
      </c>
      <c r="L142" s="14" t="s">
        <v>17</v>
      </c>
      <c r="M142" s="14" t="s">
        <v>18</v>
      </c>
      <c r="N142" s="326" t="s">
        <v>15</v>
      </c>
      <c r="O142" s="326"/>
      <c r="P142" s="326" t="s">
        <v>16</v>
      </c>
      <c r="Q142" s="326"/>
      <c r="R142" s="326" t="s">
        <v>17</v>
      </c>
      <c r="S142" s="326"/>
      <c r="T142" s="326" t="s">
        <v>18</v>
      </c>
      <c r="U142" s="326"/>
      <c r="W142" s="146"/>
      <c r="X142" s="306"/>
    </row>
    <row r="143" spans="1:24" ht="31.5" hidden="1">
      <c r="A143" s="332"/>
      <c r="B143" s="332"/>
      <c r="C143" s="332"/>
      <c r="D143" s="332"/>
      <c r="E143" s="332"/>
      <c r="F143" s="334"/>
      <c r="G143" s="332"/>
      <c r="H143" s="331"/>
      <c r="I143" s="331"/>
      <c r="J143" s="50" t="s">
        <v>19</v>
      </c>
      <c r="K143" s="50" t="s">
        <v>19</v>
      </c>
      <c r="L143" s="50" t="s">
        <v>19</v>
      </c>
      <c r="M143" s="50" t="s">
        <v>19</v>
      </c>
      <c r="N143" s="60" t="s">
        <v>20</v>
      </c>
      <c r="O143" s="60" t="s">
        <v>21</v>
      </c>
      <c r="P143" s="60" t="s">
        <v>20</v>
      </c>
      <c r="Q143" s="60" t="s">
        <v>21</v>
      </c>
      <c r="R143" s="113" t="s">
        <v>20</v>
      </c>
      <c r="S143" s="60" t="s">
        <v>21</v>
      </c>
      <c r="T143" s="113" t="s">
        <v>20</v>
      </c>
      <c r="U143" s="60" t="s">
        <v>21</v>
      </c>
      <c r="W143" s="146"/>
      <c r="X143" s="306"/>
    </row>
    <row r="144" spans="1:24" ht="33.75" hidden="1">
      <c r="A144" s="336" t="s">
        <v>390</v>
      </c>
      <c r="B144" s="336"/>
      <c r="C144" s="336"/>
      <c r="D144" s="336"/>
      <c r="E144" s="336"/>
      <c r="F144" s="336"/>
      <c r="G144" s="336"/>
      <c r="H144" s="336"/>
      <c r="I144" s="336"/>
      <c r="J144" s="336"/>
      <c r="K144" s="336"/>
      <c r="L144" s="336"/>
      <c r="M144" s="336"/>
      <c r="N144" s="336"/>
      <c r="O144" s="336"/>
      <c r="P144" s="336"/>
      <c r="Q144" s="336"/>
      <c r="R144" s="336"/>
      <c r="S144" s="336"/>
      <c r="T144" s="336"/>
      <c r="U144" s="336"/>
      <c r="V144" s="337"/>
      <c r="W144" s="146"/>
      <c r="X144" s="306"/>
    </row>
    <row r="145" spans="1:24" ht="395.25" hidden="1">
      <c r="A145" s="340" t="s">
        <v>120</v>
      </c>
      <c r="B145" s="371" t="s">
        <v>121</v>
      </c>
      <c r="C145" s="71" t="s">
        <v>391</v>
      </c>
      <c r="D145" s="22">
        <v>0.1</v>
      </c>
      <c r="E145" s="15" t="s">
        <v>85</v>
      </c>
      <c r="F145" s="23">
        <v>1</v>
      </c>
      <c r="G145" s="71" t="s">
        <v>392</v>
      </c>
      <c r="H145" s="20">
        <v>43102</v>
      </c>
      <c r="I145" s="20">
        <v>43464</v>
      </c>
      <c r="J145" s="24">
        <v>0.25</v>
      </c>
      <c r="K145" s="24">
        <v>0.5</v>
      </c>
      <c r="L145" s="24">
        <v>0.75</v>
      </c>
      <c r="M145" s="24">
        <v>1</v>
      </c>
      <c r="N145" s="100">
        <v>0.01</v>
      </c>
      <c r="O145" s="97" t="s">
        <v>393</v>
      </c>
      <c r="P145" s="64"/>
      <c r="Q145" s="64"/>
      <c r="R145" s="220"/>
      <c r="S145" s="64"/>
      <c r="T145" s="220"/>
      <c r="U145" s="64"/>
      <c r="W145" s="146"/>
      <c r="X145" s="306"/>
    </row>
    <row r="146" spans="1:24" ht="216.75" hidden="1">
      <c r="A146" s="370"/>
      <c r="B146" s="371"/>
      <c r="C146" s="71" t="s">
        <v>394</v>
      </c>
      <c r="D146" s="22">
        <v>0.1</v>
      </c>
      <c r="E146" s="15" t="s">
        <v>85</v>
      </c>
      <c r="F146" s="23">
        <v>1</v>
      </c>
      <c r="G146" s="71" t="s">
        <v>395</v>
      </c>
      <c r="H146" s="20">
        <v>43102</v>
      </c>
      <c r="I146" s="20">
        <v>43464</v>
      </c>
      <c r="J146" s="24"/>
      <c r="K146" s="24"/>
      <c r="L146" s="24"/>
      <c r="M146" s="24">
        <v>1</v>
      </c>
      <c r="N146" s="99">
        <v>2.5000000000000001E-2</v>
      </c>
      <c r="O146" s="98" t="s">
        <v>396</v>
      </c>
      <c r="P146" s="64"/>
      <c r="Q146" s="64"/>
      <c r="R146" s="220"/>
      <c r="S146" s="64"/>
      <c r="T146" s="220"/>
      <c r="U146" s="64"/>
      <c r="W146" s="146"/>
      <c r="X146" s="306"/>
    </row>
    <row r="147" spans="1:24" ht="191.25" hidden="1">
      <c r="A147" s="370"/>
      <c r="B147" s="371"/>
      <c r="C147" s="71" t="s">
        <v>397</v>
      </c>
      <c r="D147" s="22">
        <v>0.1</v>
      </c>
      <c r="E147" s="15" t="s">
        <v>85</v>
      </c>
      <c r="F147" s="23">
        <v>1</v>
      </c>
      <c r="G147" s="71" t="s">
        <v>398</v>
      </c>
      <c r="H147" s="20">
        <v>43102</v>
      </c>
      <c r="I147" s="20">
        <v>43464</v>
      </c>
      <c r="J147" s="24"/>
      <c r="K147" s="24"/>
      <c r="L147" s="24"/>
      <c r="M147" s="24">
        <v>1</v>
      </c>
      <c r="N147" s="101">
        <v>2.5000000000000001E-2</v>
      </c>
      <c r="O147" s="97" t="s">
        <v>399</v>
      </c>
      <c r="P147" s="64"/>
      <c r="Q147" s="64"/>
      <c r="R147" s="220"/>
      <c r="S147" s="64"/>
      <c r="T147" s="220"/>
      <c r="U147" s="64"/>
      <c r="W147" s="146"/>
      <c r="X147" s="306"/>
    </row>
    <row r="148" spans="1:24" ht="409.5" hidden="1">
      <c r="A148" s="370"/>
      <c r="B148" s="371"/>
      <c r="C148" s="71" t="s">
        <v>400</v>
      </c>
      <c r="D148" s="22">
        <v>0.1</v>
      </c>
      <c r="E148" s="15" t="s">
        <v>85</v>
      </c>
      <c r="F148" s="23">
        <v>4</v>
      </c>
      <c r="G148" s="71" t="s">
        <v>401</v>
      </c>
      <c r="H148" s="20">
        <v>43102</v>
      </c>
      <c r="I148" s="20">
        <v>43464</v>
      </c>
      <c r="J148" s="23"/>
      <c r="K148" s="23"/>
      <c r="L148" s="23"/>
      <c r="M148" s="23">
        <v>4</v>
      </c>
      <c r="N148" s="101">
        <v>1.4999999999999999E-2</v>
      </c>
      <c r="O148" s="97" t="s">
        <v>402</v>
      </c>
      <c r="P148" s="64"/>
      <c r="Q148" s="64"/>
      <c r="R148" s="220"/>
      <c r="S148" s="64"/>
      <c r="T148" s="220"/>
      <c r="U148" s="64"/>
      <c r="W148" s="146"/>
      <c r="X148" s="306"/>
    </row>
    <row r="149" spans="1:24" ht="409.5" hidden="1">
      <c r="A149" s="370"/>
      <c r="B149" s="371"/>
      <c r="C149" s="71" t="s">
        <v>403</v>
      </c>
      <c r="D149" s="22">
        <v>0.1</v>
      </c>
      <c r="E149" s="15" t="s">
        <v>85</v>
      </c>
      <c r="F149" s="23">
        <v>1</v>
      </c>
      <c r="G149" s="71" t="s">
        <v>404</v>
      </c>
      <c r="H149" s="20">
        <v>43102</v>
      </c>
      <c r="I149" s="20">
        <v>43464</v>
      </c>
      <c r="J149" s="24"/>
      <c r="K149" s="24"/>
      <c r="L149" s="24"/>
      <c r="M149" s="24">
        <v>1</v>
      </c>
      <c r="N149" s="102">
        <v>2.5000000000000001E-2</v>
      </c>
      <c r="O149" s="97" t="s">
        <v>405</v>
      </c>
      <c r="P149" s="64"/>
      <c r="Q149" s="64"/>
      <c r="R149" s="220"/>
      <c r="S149" s="64"/>
      <c r="T149" s="220"/>
      <c r="U149" s="64"/>
      <c r="W149" s="146"/>
      <c r="X149" s="306"/>
    </row>
    <row r="150" spans="1:24" hidden="1">
      <c r="A150" s="68"/>
      <c r="B150" s="68"/>
      <c r="C150" s="68"/>
      <c r="D150" s="69">
        <f>SUM(D145:D149)</f>
        <v>0.5</v>
      </c>
      <c r="E150" s="68"/>
      <c r="F150" s="54"/>
      <c r="G150" s="68"/>
      <c r="H150" s="68"/>
      <c r="I150" s="68"/>
      <c r="J150" s="68"/>
      <c r="K150" s="68"/>
      <c r="L150" s="68"/>
      <c r="M150" s="68"/>
      <c r="N150" s="68"/>
      <c r="O150" s="64"/>
      <c r="P150" s="64"/>
      <c r="Q150" s="64"/>
      <c r="R150" s="220"/>
      <c r="S150" s="64"/>
      <c r="T150" s="220"/>
      <c r="U150" s="64"/>
      <c r="V150" s="143"/>
      <c r="W150" s="146"/>
      <c r="X150" s="306"/>
    </row>
    <row r="151" spans="1:24" ht="33.75" hidden="1">
      <c r="A151" s="336" t="s">
        <v>117</v>
      </c>
      <c r="B151" s="336"/>
      <c r="C151" s="336"/>
      <c r="D151" s="336"/>
      <c r="E151" s="336"/>
      <c r="F151" s="336"/>
      <c r="G151" s="336"/>
      <c r="H151" s="336"/>
      <c r="I151" s="336"/>
      <c r="J151" s="336"/>
      <c r="K151" s="336"/>
      <c r="L151" s="336"/>
      <c r="M151" s="336"/>
      <c r="N151" s="336"/>
      <c r="O151" s="336"/>
      <c r="P151" s="336"/>
      <c r="Q151" s="336"/>
      <c r="R151" s="336"/>
      <c r="S151" s="336"/>
      <c r="T151" s="336"/>
      <c r="U151" s="336"/>
      <c r="V151" s="337"/>
      <c r="W151" s="146"/>
      <c r="X151" s="306"/>
    </row>
    <row r="152" spans="1:24" ht="18.75" hidden="1">
      <c r="A152" s="332" t="s">
        <v>1</v>
      </c>
      <c r="B152" s="332" t="s">
        <v>2</v>
      </c>
      <c r="C152" s="332" t="s">
        <v>3</v>
      </c>
      <c r="D152" s="332" t="s">
        <v>4</v>
      </c>
      <c r="E152" s="332" t="s">
        <v>5</v>
      </c>
      <c r="F152" s="334" t="s">
        <v>6</v>
      </c>
      <c r="G152" s="332" t="s">
        <v>7</v>
      </c>
      <c r="H152" s="338" t="s">
        <v>9</v>
      </c>
      <c r="I152" s="338"/>
      <c r="J152" s="338" t="s">
        <v>10</v>
      </c>
      <c r="K152" s="338"/>
      <c r="L152" s="338"/>
      <c r="M152" s="338"/>
      <c r="N152" s="325" t="s">
        <v>11</v>
      </c>
      <c r="O152" s="325"/>
      <c r="P152" s="325"/>
      <c r="Q152" s="325"/>
      <c r="R152" s="325"/>
      <c r="S152" s="325"/>
      <c r="T152" s="325"/>
      <c r="U152" s="325"/>
      <c r="W152" s="146"/>
      <c r="X152" s="306"/>
    </row>
    <row r="153" spans="1:24" ht="15.75" hidden="1">
      <c r="A153" s="332"/>
      <c r="B153" s="332"/>
      <c r="C153" s="332"/>
      <c r="D153" s="332"/>
      <c r="E153" s="332"/>
      <c r="F153" s="334"/>
      <c r="G153" s="332"/>
      <c r="H153" s="331" t="s">
        <v>13</v>
      </c>
      <c r="I153" s="331" t="s">
        <v>118</v>
      </c>
      <c r="J153" s="14" t="s">
        <v>15</v>
      </c>
      <c r="K153" s="14" t="s">
        <v>16</v>
      </c>
      <c r="L153" s="14" t="s">
        <v>17</v>
      </c>
      <c r="M153" s="14" t="s">
        <v>18</v>
      </c>
      <c r="N153" s="326" t="s">
        <v>15</v>
      </c>
      <c r="O153" s="326"/>
      <c r="P153" s="326" t="s">
        <v>16</v>
      </c>
      <c r="Q153" s="326"/>
      <c r="R153" s="326" t="s">
        <v>17</v>
      </c>
      <c r="S153" s="326"/>
      <c r="T153" s="326" t="s">
        <v>18</v>
      </c>
      <c r="U153" s="326"/>
      <c r="W153" s="146"/>
      <c r="X153" s="306"/>
    </row>
    <row r="154" spans="1:24" ht="31.5" hidden="1">
      <c r="A154" s="332"/>
      <c r="B154" s="332"/>
      <c r="C154" s="332"/>
      <c r="D154" s="332"/>
      <c r="E154" s="332"/>
      <c r="F154" s="334"/>
      <c r="G154" s="332"/>
      <c r="H154" s="331"/>
      <c r="I154" s="331"/>
      <c r="J154" s="50" t="s">
        <v>19</v>
      </c>
      <c r="K154" s="50" t="s">
        <v>19</v>
      </c>
      <c r="L154" s="50" t="s">
        <v>19</v>
      </c>
      <c r="M154" s="50" t="s">
        <v>19</v>
      </c>
      <c r="N154" s="60" t="s">
        <v>20</v>
      </c>
      <c r="O154" s="60" t="s">
        <v>21</v>
      </c>
      <c r="P154" s="60" t="s">
        <v>20</v>
      </c>
      <c r="Q154" s="60" t="s">
        <v>21</v>
      </c>
      <c r="R154" s="113" t="s">
        <v>20</v>
      </c>
      <c r="S154" s="60" t="s">
        <v>21</v>
      </c>
      <c r="T154" s="113" t="s">
        <v>20</v>
      </c>
      <c r="U154" s="60" t="s">
        <v>21</v>
      </c>
      <c r="W154" s="146"/>
      <c r="X154" s="306"/>
    </row>
    <row r="155" spans="1:24" ht="33.75" hidden="1">
      <c r="A155" s="336" t="s">
        <v>406</v>
      </c>
      <c r="B155" s="336"/>
      <c r="C155" s="336"/>
      <c r="D155" s="336"/>
      <c r="E155" s="336"/>
      <c r="F155" s="336"/>
      <c r="G155" s="336"/>
      <c r="H155" s="336"/>
      <c r="I155" s="336"/>
      <c r="J155" s="336"/>
      <c r="K155" s="336"/>
      <c r="L155" s="336"/>
      <c r="M155" s="336"/>
      <c r="N155" s="336"/>
      <c r="O155" s="336"/>
      <c r="P155" s="336"/>
      <c r="Q155" s="336"/>
      <c r="R155" s="336"/>
      <c r="S155" s="336"/>
      <c r="T155" s="336"/>
      <c r="U155" s="336"/>
      <c r="V155" s="337"/>
      <c r="W155" s="146"/>
      <c r="X155" s="306"/>
    </row>
    <row r="156" spans="1:24" ht="79.5" hidden="1" customHeight="1">
      <c r="A156" s="377" t="s">
        <v>120</v>
      </c>
      <c r="B156" s="377" t="s">
        <v>121</v>
      </c>
      <c r="C156" s="18" t="s">
        <v>407</v>
      </c>
      <c r="D156" s="63">
        <v>0.03</v>
      </c>
      <c r="E156" s="15" t="s">
        <v>33</v>
      </c>
      <c r="F156" s="81" t="s">
        <v>408</v>
      </c>
      <c r="G156" s="9" t="s">
        <v>409</v>
      </c>
      <c r="H156" s="20">
        <v>43132</v>
      </c>
      <c r="I156" s="20">
        <v>43465</v>
      </c>
      <c r="J156" s="18">
        <v>0.1</v>
      </c>
      <c r="K156" s="18">
        <v>0.3</v>
      </c>
      <c r="L156" s="18">
        <v>0.6</v>
      </c>
      <c r="M156" s="18">
        <v>1</v>
      </c>
      <c r="N156" s="18">
        <v>5.5599999999999997E-2</v>
      </c>
      <c r="O156" s="18" t="s">
        <v>410</v>
      </c>
      <c r="P156" s="18"/>
      <c r="Q156" s="64"/>
      <c r="R156" s="215"/>
      <c r="S156" s="64"/>
      <c r="T156" s="215"/>
      <c r="U156" s="64"/>
      <c r="W156" s="146"/>
      <c r="X156" s="306"/>
    </row>
    <row r="157" spans="1:24" ht="79.5" hidden="1" customHeight="1">
      <c r="A157" s="378"/>
      <c r="B157" s="378"/>
      <c r="C157" s="18" t="s">
        <v>411</v>
      </c>
      <c r="D157" s="63">
        <v>0.03</v>
      </c>
      <c r="E157" s="15" t="s">
        <v>85</v>
      </c>
      <c r="F157" s="15">
        <v>2</v>
      </c>
      <c r="G157" s="9" t="s">
        <v>412</v>
      </c>
      <c r="H157" s="20">
        <v>43132</v>
      </c>
      <c r="I157" s="20" t="s">
        <v>413</v>
      </c>
      <c r="J157" s="18">
        <v>0.7</v>
      </c>
      <c r="K157" s="18">
        <v>1</v>
      </c>
      <c r="L157" s="18"/>
      <c r="M157" s="18"/>
      <c r="N157" s="18">
        <v>0</v>
      </c>
      <c r="O157" s="18"/>
      <c r="P157" s="18"/>
      <c r="Q157" s="64"/>
      <c r="R157" s="215"/>
      <c r="S157" s="64"/>
      <c r="T157" s="215"/>
      <c r="U157" s="64"/>
      <c r="W157" s="146"/>
      <c r="X157" s="306"/>
    </row>
    <row r="158" spans="1:24" ht="79.5" hidden="1" customHeight="1">
      <c r="A158" s="378"/>
      <c r="B158" s="378"/>
      <c r="C158" s="18" t="s">
        <v>414</v>
      </c>
      <c r="D158" s="63">
        <v>0.02</v>
      </c>
      <c r="E158" s="15" t="s">
        <v>85</v>
      </c>
      <c r="F158" s="15">
        <v>2</v>
      </c>
      <c r="G158" s="9" t="s">
        <v>415</v>
      </c>
      <c r="H158" s="20">
        <v>43221</v>
      </c>
      <c r="I158" s="20">
        <v>43465</v>
      </c>
      <c r="J158" s="18">
        <v>0</v>
      </c>
      <c r="K158" s="18">
        <v>0.1</v>
      </c>
      <c r="L158" s="18">
        <v>0.55000000000000004</v>
      </c>
      <c r="M158" s="18">
        <v>1</v>
      </c>
      <c r="N158" s="18">
        <v>0</v>
      </c>
      <c r="O158" s="18"/>
      <c r="P158" s="18"/>
      <c r="Q158" s="64"/>
      <c r="R158" s="215"/>
      <c r="S158" s="64"/>
      <c r="T158" s="215"/>
      <c r="U158" s="64"/>
      <c r="W158" s="146"/>
      <c r="X158" s="306"/>
    </row>
    <row r="159" spans="1:24" ht="79.5" hidden="1" customHeight="1">
      <c r="A159" s="378"/>
      <c r="B159" s="378"/>
      <c r="C159" s="18" t="s">
        <v>416</v>
      </c>
      <c r="D159" s="63">
        <v>0.03</v>
      </c>
      <c r="E159" s="15" t="s">
        <v>33</v>
      </c>
      <c r="F159" s="18">
        <v>0.25</v>
      </c>
      <c r="G159" s="9" t="s">
        <v>417</v>
      </c>
      <c r="H159" s="20">
        <v>43132</v>
      </c>
      <c r="I159" s="20">
        <v>43465</v>
      </c>
      <c r="J159" s="18">
        <v>0.25</v>
      </c>
      <c r="K159" s="18">
        <v>0.5</v>
      </c>
      <c r="L159" s="18">
        <v>0.75</v>
      </c>
      <c r="M159" s="18">
        <v>1</v>
      </c>
      <c r="N159" s="18">
        <v>2.0299999999999998</v>
      </c>
      <c r="O159" s="18" t="s">
        <v>418</v>
      </c>
      <c r="P159" s="18"/>
      <c r="Q159" s="64"/>
      <c r="R159" s="215"/>
      <c r="S159" s="64"/>
      <c r="T159" s="215"/>
      <c r="U159" s="64"/>
      <c r="W159" s="146"/>
      <c r="X159" s="306"/>
    </row>
    <row r="160" spans="1:24" ht="79.5" hidden="1" customHeight="1">
      <c r="A160" s="378"/>
      <c r="B160" s="378"/>
      <c r="C160" s="18" t="s">
        <v>419</v>
      </c>
      <c r="D160" s="63">
        <v>0.02</v>
      </c>
      <c r="E160" s="15" t="s">
        <v>33</v>
      </c>
      <c r="F160" s="18">
        <v>0.2</v>
      </c>
      <c r="G160" s="9" t="s">
        <v>420</v>
      </c>
      <c r="H160" s="20">
        <v>43132</v>
      </c>
      <c r="I160" s="20">
        <v>43465</v>
      </c>
      <c r="J160" s="18">
        <v>0.25</v>
      </c>
      <c r="K160" s="18">
        <v>0.5</v>
      </c>
      <c r="L160" s="18">
        <v>0.75</v>
      </c>
      <c r="M160" s="18">
        <v>1</v>
      </c>
      <c r="N160" s="18">
        <v>0</v>
      </c>
      <c r="O160" s="64"/>
      <c r="P160" s="18"/>
      <c r="Q160" s="64"/>
      <c r="R160" s="215"/>
      <c r="S160" s="64"/>
      <c r="T160" s="215"/>
      <c r="U160" s="64"/>
      <c r="W160" s="146"/>
      <c r="X160" s="306"/>
    </row>
    <row r="161" spans="1:24" ht="79.5" hidden="1" customHeight="1">
      <c r="A161" s="378"/>
      <c r="B161" s="378"/>
      <c r="C161" s="18" t="s">
        <v>421</v>
      </c>
      <c r="D161" s="63">
        <v>0.03</v>
      </c>
      <c r="E161" s="15" t="s">
        <v>85</v>
      </c>
      <c r="F161" s="15">
        <v>15</v>
      </c>
      <c r="G161" s="9" t="s">
        <v>422</v>
      </c>
      <c r="H161" s="20">
        <v>43132</v>
      </c>
      <c r="I161" s="20">
        <v>43465</v>
      </c>
      <c r="J161" s="18">
        <v>0.25</v>
      </c>
      <c r="K161" s="18">
        <v>0.5</v>
      </c>
      <c r="L161" s="18">
        <v>0.75</v>
      </c>
      <c r="M161" s="18">
        <v>1</v>
      </c>
      <c r="N161" s="18">
        <v>0.1333</v>
      </c>
      <c r="O161" s="18" t="s">
        <v>423</v>
      </c>
      <c r="P161" s="18"/>
      <c r="Q161" s="64"/>
      <c r="R161" s="215"/>
      <c r="S161" s="64"/>
      <c r="T161" s="215"/>
      <c r="U161" s="64"/>
      <c r="W161" s="146"/>
      <c r="X161" s="306"/>
    </row>
    <row r="162" spans="1:24" ht="79.5" hidden="1" customHeight="1">
      <c r="A162" s="378"/>
      <c r="B162" s="378"/>
      <c r="C162" s="18" t="s">
        <v>424</v>
      </c>
      <c r="D162" s="63">
        <v>0.02</v>
      </c>
      <c r="E162" s="15" t="s">
        <v>33</v>
      </c>
      <c r="F162" s="18">
        <v>1</v>
      </c>
      <c r="G162" s="9" t="s">
        <v>425</v>
      </c>
      <c r="H162" s="20">
        <v>43132</v>
      </c>
      <c r="I162" s="20">
        <v>43465</v>
      </c>
      <c r="J162" s="18">
        <v>0.25</v>
      </c>
      <c r="K162" s="18">
        <v>0.5</v>
      </c>
      <c r="L162" s="18">
        <v>0.75</v>
      </c>
      <c r="M162" s="18">
        <v>1</v>
      </c>
      <c r="N162" s="18">
        <v>0.25</v>
      </c>
      <c r="O162" s="18" t="s">
        <v>426</v>
      </c>
      <c r="P162" s="18"/>
      <c r="Q162" s="64"/>
      <c r="R162" s="215"/>
      <c r="S162" s="64"/>
      <c r="T162" s="215"/>
      <c r="U162" s="64"/>
      <c r="W162" s="146"/>
      <c r="X162" s="306"/>
    </row>
    <row r="163" spans="1:24" ht="79.5" hidden="1" customHeight="1">
      <c r="A163" s="378"/>
      <c r="B163" s="378"/>
      <c r="C163" s="18" t="s">
        <v>427</v>
      </c>
      <c r="D163" s="63">
        <v>0.03</v>
      </c>
      <c r="E163" s="15" t="s">
        <v>85</v>
      </c>
      <c r="F163" s="15">
        <v>1</v>
      </c>
      <c r="G163" s="9" t="s">
        <v>428</v>
      </c>
      <c r="H163" s="20">
        <v>43101</v>
      </c>
      <c r="I163" s="20">
        <v>43189</v>
      </c>
      <c r="J163" s="18">
        <v>1</v>
      </c>
      <c r="K163" s="18"/>
      <c r="L163" s="18"/>
      <c r="M163" s="18"/>
      <c r="N163" s="18">
        <v>1</v>
      </c>
      <c r="O163" s="18" t="s">
        <v>429</v>
      </c>
      <c r="P163" s="18"/>
      <c r="Q163" s="64"/>
      <c r="R163" s="215"/>
      <c r="S163" s="64"/>
      <c r="T163" s="215"/>
      <c r="U163" s="64"/>
      <c r="W163" s="146"/>
      <c r="X163" s="306"/>
    </row>
    <row r="164" spans="1:24" ht="79.5" hidden="1" customHeight="1">
      <c r="A164" s="378"/>
      <c r="B164" s="378"/>
      <c r="C164" s="18" t="s">
        <v>430</v>
      </c>
      <c r="D164" s="63">
        <v>0.03</v>
      </c>
      <c r="E164" s="15" t="s">
        <v>33</v>
      </c>
      <c r="F164" s="18">
        <v>0.8</v>
      </c>
      <c r="G164" s="9" t="s">
        <v>431</v>
      </c>
      <c r="H164" s="20">
        <v>43101</v>
      </c>
      <c r="I164" s="20">
        <v>43189</v>
      </c>
      <c r="J164" s="18">
        <v>1</v>
      </c>
      <c r="K164" s="18"/>
      <c r="L164" s="18"/>
      <c r="M164" s="18"/>
      <c r="N164" s="18">
        <v>1.08</v>
      </c>
      <c r="O164" s="18" t="s">
        <v>432</v>
      </c>
      <c r="P164" s="18"/>
      <c r="Q164" s="64"/>
      <c r="R164" s="215"/>
      <c r="S164" s="64"/>
      <c r="T164" s="215"/>
      <c r="U164" s="64"/>
      <c r="W164" s="146"/>
      <c r="X164" s="306"/>
    </row>
    <row r="165" spans="1:24" ht="79.5" hidden="1" customHeight="1">
      <c r="A165" s="378"/>
      <c r="B165" s="378"/>
      <c r="C165" s="18" t="s">
        <v>433</v>
      </c>
      <c r="D165" s="63">
        <v>0.02</v>
      </c>
      <c r="E165" s="15" t="s">
        <v>33</v>
      </c>
      <c r="F165" s="18">
        <v>1</v>
      </c>
      <c r="G165" s="9" t="s">
        <v>434</v>
      </c>
      <c r="H165" s="20">
        <v>43101</v>
      </c>
      <c r="I165" s="20">
        <v>43189</v>
      </c>
      <c r="J165" s="18">
        <v>1</v>
      </c>
      <c r="K165" s="18"/>
      <c r="L165" s="18"/>
      <c r="M165" s="18"/>
      <c r="N165" s="18">
        <v>0.76919999999999999</v>
      </c>
      <c r="O165" s="18" t="s">
        <v>435</v>
      </c>
      <c r="P165" s="18"/>
      <c r="Q165" s="64"/>
      <c r="R165" s="215"/>
      <c r="S165" s="64"/>
      <c r="T165" s="215"/>
      <c r="U165" s="64"/>
      <c r="W165" s="146"/>
      <c r="X165" s="306"/>
    </row>
    <row r="166" spans="1:24" ht="79.5" hidden="1" customHeight="1">
      <c r="A166" s="378"/>
      <c r="B166" s="378"/>
      <c r="C166" s="18" t="s">
        <v>436</v>
      </c>
      <c r="D166" s="63">
        <v>0.02</v>
      </c>
      <c r="E166" s="15" t="s">
        <v>33</v>
      </c>
      <c r="F166" s="18">
        <v>1</v>
      </c>
      <c r="G166" s="9" t="s">
        <v>437</v>
      </c>
      <c r="H166" s="20">
        <v>43101</v>
      </c>
      <c r="I166" s="20">
        <v>43189</v>
      </c>
      <c r="J166" s="18">
        <v>1</v>
      </c>
      <c r="K166" s="18"/>
      <c r="L166" s="18"/>
      <c r="M166" s="18"/>
      <c r="N166" s="18">
        <v>1</v>
      </c>
      <c r="O166" s="18" t="s">
        <v>438</v>
      </c>
      <c r="P166" s="18"/>
      <c r="Q166" s="64"/>
      <c r="R166" s="215"/>
      <c r="S166" s="64"/>
      <c r="T166" s="215"/>
      <c r="U166" s="64"/>
      <c r="W166" s="146"/>
      <c r="X166" s="306"/>
    </row>
    <row r="167" spans="1:24" ht="79.5" hidden="1" customHeight="1">
      <c r="A167" s="378"/>
      <c r="B167" s="378"/>
      <c r="C167" s="18" t="s">
        <v>439</v>
      </c>
      <c r="D167" s="63">
        <v>0.02</v>
      </c>
      <c r="E167" s="15" t="s">
        <v>85</v>
      </c>
      <c r="F167" s="15">
        <v>1</v>
      </c>
      <c r="G167" s="9" t="s">
        <v>440</v>
      </c>
      <c r="H167" s="20">
        <v>43191</v>
      </c>
      <c r="I167" s="20" t="s">
        <v>441</v>
      </c>
      <c r="J167" s="18">
        <v>0.5</v>
      </c>
      <c r="K167" s="18">
        <v>1</v>
      </c>
      <c r="L167" s="18"/>
      <c r="M167" s="18"/>
      <c r="N167" s="18">
        <v>0</v>
      </c>
      <c r="O167" s="18"/>
      <c r="P167" s="18"/>
      <c r="Q167" s="64"/>
      <c r="R167" s="215"/>
      <c r="S167" s="64"/>
      <c r="T167" s="215"/>
      <c r="U167" s="64"/>
      <c r="W167" s="146"/>
      <c r="X167" s="306"/>
    </row>
    <row r="168" spans="1:24" ht="79.5" hidden="1" customHeight="1">
      <c r="A168" s="378"/>
      <c r="B168" s="378"/>
      <c r="C168" s="18" t="s">
        <v>442</v>
      </c>
      <c r="D168" s="63">
        <v>0.03</v>
      </c>
      <c r="E168" s="15" t="s">
        <v>33</v>
      </c>
      <c r="F168" s="18">
        <v>0.85</v>
      </c>
      <c r="G168" s="9" t="s">
        <v>443</v>
      </c>
      <c r="H168" s="20">
        <v>43132</v>
      </c>
      <c r="I168" s="20">
        <v>43465</v>
      </c>
      <c r="J168" s="18">
        <v>0.25</v>
      </c>
      <c r="K168" s="18">
        <v>0.5</v>
      </c>
      <c r="L168" s="18">
        <v>0.75</v>
      </c>
      <c r="M168" s="18">
        <v>1</v>
      </c>
      <c r="N168" s="18">
        <v>0.1741</v>
      </c>
      <c r="O168" s="18" t="s">
        <v>444</v>
      </c>
      <c r="P168" s="18"/>
      <c r="Q168" s="64"/>
      <c r="R168" s="215"/>
      <c r="S168" s="64"/>
      <c r="T168" s="215"/>
      <c r="U168" s="64"/>
      <c r="W168" s="146"/>
      <c r="X168" s="306"/>
    </row>
    <row r="169" spans="1:24" ht="79.5" hidden="1" customHeight="1">
      <c r="A169" s="378"/>
      <c r="B169" s="378"/>
      <c r="C169" s="18" t="s">
        <v>442</v>
      </c>
      <c r="D169" s="63">
        <v>0.03</v>
      </c>
      <c r="E169" s="15" t="s">
        <v>33</v>
      </c>
      <c r="F169" s="18">
        <v>0.85</v>
      </c>
      <c r="G169" s="9" t="s">
        <v>445</v>
      </c>
      <c r="H169" s="20">
        <v>43132</v>
      </c>
      <c r="I169" s="20">
        <v>43465</v>
      </c>
      <c r="J169" s="18">
        <v>0.25</v>
      </c>
      <c r="K169" s="18">
        <v>0.5</v>
      </c>
      <c r="L169" s="18">
        <v>0.75</v>
      </c>
      <c r="M169" s="18">
        <v>1</v>
      </c>
      <c r="N169" s="18">
        <v>0.159</v>
      </c>
      <c r="O169" s="18" t="s">
        <v>446</v>
      </c>
      <c r="P169" s="18"/>
      <c r="Q169" s="64"/>
      <c r="R169" s="215"/>
      <c r="S169" s="64"/>
      <c r="T169" s="215"/>
      <c r="U169" s="64"/>
      <c r="W169" s="146"/>
      <c r="X169" s="306"/>
    </row>
    <row r="170" spans="1:24" ht="79.5" hidden="1" customHeight="1">
      <c r="A170" s="378"/>
      <c r="B170" s="378"/>
      <c r="C170" s="18" t="s">
        <v>442</v>
      </c>
      <c r="D170" s="63">
        <v>0.03</v>
      </c>
      <c r="E170" s="15" t="s">
        <v>33</v>
      </c>
      <c r="F170" s="18">
        <v>0.8</v>
      </c>
      <c r="G170" s="9" t="s">
        <v>447</v>
      </c>
      <c r="H170" s="20">
        <v>43132</v>
      </c>
      <c r="I170" s="20">
        <v>43465</v>
      </c>
      <c r="J170" s="18">
        <v>0.25</v>
      </c>
      <c r="K170" s="18">
        <v>0.5</v>
      </c>
      <c r="L170" s="18">
        <v>0.75</v>
      </c>
      <c r="M170" s="18">
        <v>1</v>
      </c>
      <c r="N170" s="18">
        <v>0.18179999999999999</v>
      </c>
      <c r="O170" s="18" t="s">
        <v>448</v>
      </c>
      <c r="P170" s="18"/>
      <c r="Q170" s="64"/>
      <c r="R170" s="215"/>
      <c r="S170" s="64"/>
      <c r="T170" s="215"/>
      <c r="U170" s="64"/>
      <c r="W170" s="146"/>
      <c r="X170" s="306"/>
    </row>
    <row r="171" spans="1:24" ht="79.5" hidden="1" customHeight="1">
      <c r="A171" s="378"/>
      <c r="B171" s="378"/>
      <c r="C171" s="18" t="s">
        <v>449</v>
      </c>
      <c r="D171" s="63">
        <v>0.03</v>
      </c>
      <c r="E171" s="15" t="s">
        <v>85</v>
      </c>
      <c r="F171" s="15">
        <v>4</v>
      </c>
      <c r="G171" s="9" t="s">
        <v>450</v>
      </c>
      <c r="H171" s="20">
        <v>43132</v>
      </c>
      <c r="I171" s="20">
        <v>43159</v>
      </c>
      <c r="J171" s="18">
        <v>1</v>
      </c>
      <c r="K171" s="18"/>
      <c r="L171" s="18"/>
      <c r="M171" s="18"/>
      <c r="N171" s="18">
        <v>0.5</v>
      </c>
      <c r="O171" s="18" t="s">
        <v>451</v>
      </c>
      <c r="P171" s="18"/>
      <c r="Q171" s="64"/>
      <c r="R171" s="215"/>
      <c r="S171" s="64"/>
      <c r="T171" s="215"/>
      <c r="U171" s="64"/>
      <c r="W171" s="146"/>
      <c r="X171" s="306"/>
    </row>
    <row r="172" spans="1:24" ht="157.5" hidden="1">
      <c r="A172" s="378"/>
      <c r="B172" s="378"/>
      <c r="C172" s="18" t="s">
        <v>452</v>
      </c>
      <c r="D172" s="63">
        <v>0.03</v>
      </c>
      <c r="E172" s="15" t="s">
        <v>85</v>
      </c>
      <c r="F172" s="15">
        <v>4</v>
      </c>
      <c r="G172" s="9" t="s">
        <v>453</v>
      </c>
      <c r="H172" s="20">
        <v>43160</v>
      </c>
      <c r="I172" s="20">
        <v>43465</v>
      </c>
      <c r="J172" s="18">
        <v>0.25</v>
      </c>
      <c r="K172" s="18">
        <v>0.5</v>
      </c>
      <c r="L172" s="18">
        <v>0.75</v>
      </c>
      <c r="M172" s="18">
        <v>1</v>
      </c>
      <c r="N172" s="18">
        <v>0</v>
      </c>
      <c r="O172" s="18" t="s">
        <v>454</v>
      </c>
      <c r="P172" s="18"/>
      <c r="Q172" s="64"/>
      <c r="R172" s="215"/>
      <c r="S172" s="64"/>
      <c r="T172" s="215"/>
      <c r="U172" s="64"/>
      <c r="W172" s="146"/>
      <c r="X172" s="306"/>
    </row>
    <row r="173" spans="1:24" ht="47.25" hidden="1">
      <c r="A173" s="378"/>
      <c r="B173" s="378"/>
      <c r="C173" s="18" t="s">
        <v>455</v>
      </c>
      <c r="D173" s="63">
        <v>0.02</v>
      </c>
      <c r="E173" s="15" t="s">
        <v>85</v>
      </c>
      <c r="F173" s="15">
        <v>1</v>
      </c>
      <c r="G173" s="9" t="s">
        <v>456</v>
      </c>
      <c r="H173" s="20">
        <v>43132</v>
      </c>
      <c r="I173" s="20">
        <v>43159</v>
      </c>
      <c r="J173" s="18">
        <v>1</v>
      </c>
      <c r="K173" s="18"/>
      <c r="L173" s="18"/>
      <c r="M173" s="18"/>
      <c r="N173" s="18">
        <v>0</v>
      </c>
      <c r="O173" s="64"/>
      <c r="P173" s="18"/>
      <c r="Q173" s="64"/>
      <c r="R173" s="215"/>
      <c r="S173" s="64"/>
      <c r="T173" s="215"/>
      <c r="U173" s="64"/>
      <c r="W173" s="146"/>
      <c r="X173" s="306"/>
    </row>
    <row r="174" spans="1:24" ht="47.25" hidden="1">
      <c r="A174" s="379"/>
      <c r="B174" s="379"/>
      <c r="C174" s="18" t="s">
        <v>457</v>
      </c>
      <c r="D174" s="63">
        <v>0.03</v>
      </c>
      <c r="E174" s="15" t="s">
        <v>33</v>
      </c>
      <c r="F174" s="18">
        <v>1</v>
      </c>
      <c r="G174" s="9" t="s">
        <v>458</v>
      </c>
      <c r="H174" s="20">
        <v>43160</v>
      </c>
      <c r="I174" s="20">
        <v>43465</v>
      </c>
      <c r="J174" s="18">
        <v>0.25</v>
      </c>
      <c r="K174" s="18">
        <v>0.5</v>
      </c>
      <c r="L174" s="18">
        <v>0.75</v>
      </c>
      <c r="M174" s="18">
        <v>1</v>
      </c>
      <c r="N174" s="18">
        <v>0</v>
      </c>
      <c r="O174" s="64"/>
      <c r="P174" s="18"/>
      <c r="Q174" s="64"/>
      <c r="R174" s="215"/>
      <c r="S174" s="64"/>
      <c r="T174" s="215"/>
      <c r="U174" s="64"/>
      <c r="W174" s="146"/>
      <c r="X174" s="306"/>
    </row>
    <row r="175" spans="1:24" hidden="1">
      <c r="A175" s="68"/>
      <c r="B175" s="68"/>
      <c r="C175" s="79"/>
      <c r="D175" s="69">
        <f>SUM(D156:D174)</f>
        <v>0.50000000000000022</v>
      </c>
      <c r="E175" s="79"/>
      <c r="F175" s="80"/>
      <c r="G175" s="79"/>
      <c r="H175" s="79"/>
      <c r="I175" s="79"/>
      <c r="J175" s="79"/>
      <c r="K175" s="79"/>
      <c r="L175" s="79"/>
      <c r="M175" s="79"/>
      <c r="N175" s="79"/>
      <c r="O175" s="64"/>
      <c r="P175" s="64"/>
      <c r="Q175" s="64"/>
      <c r="R175" s="220"/>
      <c r="S175" s="64"/>
      <c r="T175" s="220"/>
      <c r="U175" s="64"/>
      <c r="V175" s="143"/>
      <c r="W175" s="146"/>
      <c r="X175" s="306"/>
    </row>
    <row r="176" spans="1:24" ht="23.25" hidden="1" customHeight="1">
      <c r="A176" s="336" t="s">
        <v>117</v>
      </c>
      <c r="B176" s="336"/>
      <c r="C176" s="336"/>
      <c r="D176" s="336"/>
      <c r="E176" s="336"/>
      <c r="F176" s="336"/>
      <c r="G176" s="336"/>
      <c r="H176" s="336"/>
      <c r="I176" s="336"/>
      <c r="J176" s="336"/>
      <c r="K176" s="336"/>
      <c r="L176" s="336"/>
      <c r="M176" s="336"/>
      <c r="N176" s="336"/>
      <c r="O176" s="336"/>
      <c r="P176" s="336"/>
      <c r="Q176" s="336"/>
      <c r="R176" s="336"/>
      <c r="S176" s="336"/>
      <c r="T176" s="336"/>
      <c r="U176" s="336"/>
      <c r="V176" s="337"/>
      <c r="W176" s="146"/>
      <c r="X176" s="306"/>
    </row>
    <row r="177" spans="1:24" ht="15.75" hidden="1" customHeight="1">
      <c r="A177" s="332" t="s">
        <v>1</v>
      </c>
      <c r="B177" s="332" t="s">
        <v>2</v>
      </c>
      <c r="C177" s="332" t="s">
        <v>3</v>
      </c>
      <c r="D177" s="332" t="s">
        <v>4</v>
      </c>
      <c r="E177" s="332" t="s">
        <v>5</v>
      </c>
      <c r="F177" s="334" t="s">
        <v>6</v>
      </c>
      <c r="G177" s="332" t="s">
        <v>7</v>
      </c>
      <c r="H177" s="338" t="s">
        <v>9</v>
      </c>
      <c r="I177" s="338"/>
      <c r="J177" s="338" t="s">
        <v>10</v>
      </c>
      <c r="K177" s="338"/>
      <c r="L177" s="338"/>
      <c r="M177" s="338"/>
      <c r="N177" s="325" t="s">
        <v>11</v>
      </c>
      <c r="O177" s="325"/>
      <c r="P177" s="325"/>
      <c r="Q177" s="325"/>
      <c r="R177" s="325"/>
      <c r="S177" s="325"/>
      <c r="T177" s="325"/>
      <c r="U177" s="325"/>
      <c r="W177" s="146"/>
      <c r="X177" s="306"/>
    </row>
    <row r="178" spans="1:24" ht="15.75" hidden="1">
      <c r="A178" s="332"/>
      <c r="B178" s="332"/>
      <c r="C178" s="332"/>
      <c r="D178" s="332"/>
      <c r="E178" s="332"/>
      <c r="F178" s="334"/>
      <c r="G178" s="332"/>
      <c r="H178" s="331" t="s">
        <v>13</v>
      </c>
      <c r="I178" s="331" t="s">
        <v>118</v>
      </c>
      <c r="J178" s="14" t="s">
        <v>15</v>
      </c>
      <c r="K178" s="14" t="s">
        <v>16</v>
      </c>
      <c r="L178" s="14" t="s">
        <v>17</v>
      </c>
      <c r="M178" s="14" t="s">
        <v>18</v>
      </c>
      <c r="N178" s="326" t="s">
        <v>15</v>
      </c>
      <c r="O178" s="326"/>
      <c r="P178" s="326" t="s">
        <v>16</v>
      </c>
      <c r="Q178" s="326"/>
      <c r="R178" s="326" t="s">
        <v>17</v>
      </c>
      <c r="S178" s="326"/>
      <c r="T178" s="326" t="s">
        <v>18</v>
      </c>
      <c r="U178" s="326"/>
      <c r="W178" s="146"/>
      <c r="X178" s="306"/>
    </row>
    <row r="179" spans="1:24" ht="31.5" hidden="1">
      <c r="A179" s="332"/>
      <c r="B179" s="332"/>
      <c r="C179" s="332"/>
      <c r="D179" s="332"/>
      <c r="E179" s="332"/>
      <c r="F179" s="334"/>
      <c r="G179" s="332"/>
      <c r="H179" s="331"/>
      <c r="I179" s="331"/>
      <c r="J179" s="50" t="s">
        <v>19</v>
      </c>
      <c r="K179" s="50" t="s">
        <v>19</v>
      </c>
      <c r="L179" s="50" t="s">
        <v>19</v>
      </c>
      <c r="M179" s="50" t="s">
        <v>19</v>
      </c>
      <c r="N179" s="60" t="s">
        <v>20</v>
      </c>
      <c r="O179" s="60" t="s">
        <v>21</v>
      </c>
      <c r="P179" s="60" t="s">
        <v>20</v>
      </c>
      <c r="Q179" s="60" t="s">
        <v>21</v>
      </c>
      <c r="R179" s="113" t="s">
        <v>20</v>
      </c>
      <c r="S179" s="60" t="s">
        <v>21</v>
      </c>
      <c r="T179" s="113" t="s">
        <v>20</v>
      </c>
      <c r="U179" s="60" t="s">
        <v>21</v>
      </c>
      <c r="W179" s="146"/>
      <c r="X179" s="306"/>
    </row>
    <row r="180" spans="1:24" ht="33.75" hidden="1">
      <c r="A180" s="336" t="s">
        <v>459</v>
      </c>
      <c r="B180" s="336"/>
      <c r="C180" s="336"/>
      <c r="D180" s="336"/>
      <c r="E180" s="336"/>
      <c r="F180" s="336"/>
      <c r="G180" s="336"/>
      <c r="H180" s="336"/>
      <c r="I180" s="336"/>
      <c r="J180" s="336"/>
      <c r="K180" s="336"/>
      <c r="L180" s="336"/>
      <c r="M180" s="336"/>
      <c r="N180" s="336"/>
      <c r="O180" s="336"/>
      <c r="P180" s="336"/>
      <c r="Q180" s="336"/>
      <c r="R180" s="336"/>
      <c r="S180" s="336"/>
      <c r="T180" s="336"/>
      <c r="U180" s="336"/>
      <c r="V180" s="337"/>
      <c r="W180" s="146"/>
      <c r="X180" s="306"/>
    </row>
    <row r="181" spans="1:24" ht="102" hidden="1">
      <c r="A181" s="381"/>
      <c r="B181" s="381"/>
      <c r="C181" s="42" t="s">
        <v>460</v>
      </c>
      <c r="D181" s="25">
        <v>0.25</v>
      </c>
      <c r="E181" s="55" t="s">
        <v>33</v>
      </c>
      <c r="F181" s="29">
        <v>0.9</v>
      </c>
      <c r="G181" s="43" t="s">
        <v>461</v>
      </c>
      <c r="H181" s="20">
        <v>43102</v>
      </c>
      <c r="I181" s="20">
        <v>43464</v>
      </c>
      <c r="J181" s="55"/>
      <c r="K181" s="28">
        <v>0.3</v>
      </c>
      <c r="L181" s="55"/>
      <c r="M181" s="29">
        <v>0.9</v>
      </c>
      <c r="N181" s="103">
        <v>0.2</v>
      </c>
      <c r="O181" s="83" t="s">
        <v>462</v>
      </c>
      <c r="P181" s="64"/>
      <c r="Q181" s="64"/>
      <c r="R181" s="220"/>
      <c r="S181" s="64"/>
      <c r="T181" s="220"/>
      <c r="U181" s="64"/>
      <c r="W181" s="146"/>
      <c r="X181" s="306"/>
    </row>
    <row r="182" spans="1:24" ht="90" hidden="1">
      <c r="A182" s="381"/>
      <c r="B182" s="381"/>
      <c r="C182" s="44" t="s">
        <v>463</v>
      </c>
      <c r="D182" s="25">
        <v>0.25</v>
      </c>
      <c r="E182" s="55" t="s">
        <v>33</v>
      </c>
      <c r="F182" s="29">
        <v>0.8</v>
      </c>
      <c r="G182" s="47" t="s">
        <v>464</v>
      </c>
      <c r="H182" s="20">
        <v>43102</v>
      </c>
      <c r="I182" s="20">
        <v>43464</v>
      </c>
      <c r="J182" s="55"/>
      <c r="K182" s="28">
        <v>0.3</v>
      </c>
      <c r="L182" s="55"/>
      <c r="M182" s="29">
        <v>0.8</v>
      </c>
      <c r="N182" s="103">
        <v>0.5</v>
      </c>
      <c r="O182" s="83" t="s">
        <v>465</v>
      </c>
      <c r="P182" s="64"/>
      <c r="Q182" s="64"/>
      <c r="R182" s="220"/>
      <c r="S182" s="64"/>
      <c r="T182" s="220"/>
      <c r="U182" s="64"/>
      <c r="W182" s="146"/>
      <c r="X182" s="306"/>
    </row>
    <row r="183" spans="1:24" hidden="1">
      <c r="A183" s="68"/>
      <c r="B183" s="68"/>
      <c r="C183" s="68"/>
      <c r="D183" s="69">
        <f>SUM(D181:D182)</f>
        <v>0.5</v>
      </c>
      <c r="E183" s="68"/>
      <c r="F183" s="54"/>
      <c r="G183" s="68"/>
      <c r="H183" s="68"/>
      <c r="I183" s="68"/>
      <c r="J183" s="68"/>
      <c r="K183" s="68"/>
      <c r="L183" s="68"/>
      <c r="M183" s="68"/>
      <c r="N183" s="68"/>
      <c r="O183" s="64"/>
      <c r="P183" s="64"/>
      <c r="Q183" s="64"/>
      <c r="R183" s="220"/>
      <c r="S183" s="64"/>
      <c r="T183" s="220"/>
      <c r="U183" s="64"/>
      <c r="V183" s="143"/>
      <c r="W183" s="146"/>
      <c r="X183" s="306"/>
    </row>
    <row r="184" spans="1:24" ht="33.75" hidden="1">
      <c r="A184" s="336" t="s">
        <v>117</v>
      </c>
      <c r="B184" s="336"/>
      <c r="C184" s="336"/>
      <c r="D184" s="336"/>
      <c r="E184" s="336"/>
      <c r="F184" s="336"/>
      <c r="G184" s="336"/>
      <c r="H184" s="336"/>
      <c r="I184" s="336"/>
      <c r="J184" s="336"/>
      <c r="K184" s="336"/>
      <c r="L184" s="336"/>
      <c r="M184" s="336"/>
      <c r="N184" s="336"/>
      <c r="O184" s="336"/>
      <c r="P184" s="336"/>
      <c r="Q184" s="336"/>
      <c r="R184" s="336"/>
      <c r="S184" s="336"/>
      <c r="T184" s="336"/>
      <c r="U184" s="336"/>
      <c r="V184" s="337"/>
      <c r="W184" s="146"/>
      <c r="X184" s="306"/>
    </row>
    <row r="185" spans="1:24" ht="18.75" hidden="1">
      <c r="A185" s="332" t="s">
        <v>1</v>
      </c>
      <c r="B185" s="332" t="s">
        <v>2</v>
      </c>
      <c r="C185" s="332" t="s">
        <v>3</v>
      </c>
      <c r="D185" s="332" t="s">
        <v>4</v>
      </c>
      <c r="E185" s="332" t="s">
        <v>5</v>
      </c>
      <c r="F185" s="334" t="s">
        <v>6</v>
      </c>
      <c r="G185" s="332" t="s">
        <v>7</v>
      </c>
      <c r="H185" s="338" t="s">
        <v>9</v>
      </c>
      <c r="I185" s="338"/>
      <c r="J185" s="338" t="s">
        <v>10</v>
      </c>
      <c r="K185" s="338"/>
      <c r="L185" s="338"/>
      <c r="M185" s="338"/>
      <c r="N185" s="325" t="s">
        <v>11</v>
      </c>
      <c r="O185" s="325"/>
      <c r="P185" s="325"/>
      <c r="Q185" s="325"/>
      <c r="R185" s="325"/>
      <c r="S185" s="325"/>
      <c r="T185" s="325"/>
      <c r="U185" s="325"/>
      <c r="W185" s="146"/>
      <c r="X185" s="306"/>
    </row>
    <row r="186" spans="1:24" ht="15.75" hidden="1">
      <c r="A186" s="332"/>
      <c r="B186" s="332"/>
      <c r="C186" s="332"/>
      <c r="D186" s="332"/>
      <c r="E186" s="332"/>
      <c r="F186" s="334"/>
      <c r="G186" s="332"/>
      <c r="H186" s="331" t="s">
        <v>13</v>
      </c>
      <c r="I186" s="331" t="s">
        <v>118</v>
      </c>
      <c r="J186" s="14" t="s">
        <v>15</v>
      </c>
      <c r="K186" s="14" t="s">
        <v>16</v>
      </c>
      <c r="L186" s="14" t="s">
        <v>17</v>
      </c>
      <c r="M186" s="14" t="s">
        <v>18</v>
      </c>
      <c r="N186" s="326" t="s">
        <v>15</v>
      </c>
      <c r="O186" s="326"/>
      <c r="P186" s="326" t="s">
        <v>16</v>
      </c>
      <c r="Q186" s="326"/>
      <c r="R186" s="326" t="s">
        <v>17</v>
      </c>
      <c r="S186" s="326"/>
      <c r="T186" s="326" t="s">
        <v>18</v>
      </c>
      <c r="U186" s="326"/>
      <c r="W186" s="146"/>
      <c r="X186" s="306"/>
    </row>
    <row r="187" spans="1:24" ht="31.5" hidden="1">
      <c r="A187" s="332"/>
      <c r="B187" s="332"/>
      <c r="C187" s="332"/>
      <c r="D187" s="332"/>
      <c r="E187" s="332"/>
      <c r="F187" s="334"/>
      <c r="G187" s="332"/>
      <c r="H187" s="331"/>
      <c r="I187" s="331"/>
      <c r="J187" s="50" t="s">
        <v>19</v>
      </c>
      <c r="K187" s="50" t="s">
        <v>19</v>
      </c>
      <c r="L187" s="50" t="s">
        <v>19</v>
      </c>
      <c r="M187" s="50" t="s">
        <v>19</v>
      </c>
      <c r="N187" s="60" t="s">
        <v>20</v>
      </c>
      <c r="O187" s="60" t="s">
        <v>21</v>
      </c>
      <c r="P187" s="60" t="s">
        <v>20</v>
      </c>
      <c r="Q187" s="60" t="s">
        <v>21</v>
      </c>
      <c r="R187" s="113" t="s">
        <v>20</v>
      </c>
      <c r="S187" s="60" t="s">
        <v>21</v>
      </c>
      <c r="T187" s="113" t="s">
        <v>20</v>
      </c>
      <c r="U187" s="60" t="s">
        <v>21</v>
      </c>
      <c r="W187" s="146"/>
      <c r="X187" s="306"/>
    </row>
    <row r="188" spans="1:24" ht="33.75" hidden="1">
      <c r="A188" s="336" t="s">
        <v>466</v>
      </c>
      <c r="B188" s="336"/>
      <c r="C188" s="336"/>
      <c r="D188" s="336"/>
      <c r="E188" s="336"/>
      <c r="F188" s="336"/>
      <c r="G188" s="336"/>
      <c r="H188" s="336"/>
      <c r="I188" s="336"/>
      <c r="J188" s="336"/>
      <c r="K188" s="336"/>
      <c r="L188" s="336"/>
      <c r="M188" s="336"/>
      <c r="N188" s="336"/>
      <c r="O188" s="336"/>
      <c r="P188" s="336"/>
      <c r="Q188" s="336"/>
      <c r="R188" s="336"/>
      <c r="S188" s="336"/>
      <c r="T188" s="336"/>
      <c r="U188" s="336"/>
      <c r="V188" s="337"/>
      <c r="W188" s="146"/>
      <c r="X188" s="306"/>
    </row>
    <row r="189" spans="1:24" ht="191.25" hidden="1">
      <c r="A189" s="370" t="s">
        <v>120</v>
      </c>
      <c r="B189" s="362" t="s">
        <v>121</v>
      </c>
      <c r="C189" s="30" t="s">
        <v>467</v>
      </c>
      <c r="D189" s="31">
        <v>0.09</v>
      </c>
      <c r="E189" s="55" t="s">
        <v>85</v>
      </c>
      <c r="F189" s="55">
        <v>4</v>
      </c>
      <c r="G189" s="55" t="s">
        <v>468</v>
      </c>
      <c r="H189" s="26">
        <v>43101</v>
      </c>
      <c r="I189" s="26">
        <v>43465</v>
      </c>
      <c r="J189" s="31">
        <v>0.25</v>
      </c>
      <c r="K189" s="27">
        <v>2</v>
      </c>
      <c r="L189" s="27">
        <v>3</v>
      </c>
      <c r="M189" s="27">
        <v>4</v>
      </c>
      <c r="N189" s="39">
        <v>0.5</v>
      </c>
      <c r="O189" s="97" t="s">
        <v>469</v>
      </c>
      <c r="P189" s="64"/>
      <c r="Q189" s="64"/>
      <c r="R189" s="220"/>
      <c r="S189" s="64"/>
      <c r="T189" s="220"/>
      <c r="U189" s="64"/>
      <c r="W189" s="146"/>
      <c r="X189" s="306"/>
    </row>
    <row r="190" spans="1:24" ht="63.75" hidden="1">
      <c r="A190" s="370"/>
      <c r="B190" s="362"/>
      <c r="C190" s="55" t="s">
        <v>470</v>
      </c>
      <c r="D190" s="31">
        <v>0.04</v>
      </c>
      <c r="E190" s="55" t="s">
        <v>85</v>
      </c>
      <c r="F190" s="55">
        <v>1</v>
      </c>
      <c r="G190" s="55" t="s">
        <v>471</v>
      </c>
      <c r="H190" s="26">
        <v>43101</v>
      </c>
      <c r="I190" s="26">
        <v>43465</v>
      </c>
      <c r="J190" s="31">
        <v>0.25</v>
      </c>
      <c r="K190" s="32">
        <v>0.5</v>
      </c>
      <c r="L190" s="32">
        <v>0.75</v>
      </c>
      <c r="M190" s="32">
        <v>1</v>
      </c>
      <c r="N190" s="39">
        <v>0.25</v>
      </c>
      <c r="O190" s="97" t="s">
        <v>472</v>
      </c>
      <c r="P190" s="64"/>
      <c r="Q190" s="64"/>
      <c r="R190" s="220"/>
      <c r="S190" s="64"/>
      <c r="T190" s="220"/>
      <c r="U190" s="64"/>
      <c r="W190" s="146"/>
      <c r="X190" s="306"/>
    </row>
    <row r="191" spans="1:24" ht="114.75" hidden="1">
      <c r="A191" s="370"/>
      <c r="B191" s="362"/>
      <c r="C191" s="55" t="s">
        <v>473</v>
      </c>
      <c r="D191" s="31">
        <v>0.09</v>
      </c>
      <c r="E191" s="55" t="s">
        <v>85</v>
      </c>
      <c r="F191" s="55">
        <v>2</v>
      </c>
      <c r="G191" s="55" t="s">
        <v>474</v>
      </c>
      <c r="H191" s="26">
        <v>43101</v>
      </c>
      <c r="I191" s="26">
        <v>43373</v>
      </c>
      <c r="J191" s="31">
        <v>0.5</v>
      </c>
      <c r="K191" s="27"/>
      <c r="L191" s="27">
        <v>2</v>
      </c>
      <c r="M191" s="27"/>
      <c r="N191" s="39">
        <v>0</v>
      </c>
      <c r="O191" s="104" t="s">
        <v>475</v>
      </c>
      <c r="P191" s="64"/>
      <c r="Q191" s="64"/>
      <c r="R191" s="220"/>
      <c r="S191" s="64"/>
      <c r="T191" s="220"/>
      <c r="U191" s="64"/>
      <c r="W191" s="146"/>
      <c r="X191" s="306"/>
    </row>
    <row r="192" spans="1:24" ht="255" hidden="1">
      <c r="A192" s="370"/>
      <c r="B192" s="362"/>
      <c r="C192" s="55" t="s">
        <v>476</v>
      </c>
      <c r="D192" s="31">
        <v>0.09</v>
      </c>
      <c r="E192" s="55" t="s">
        <v>85</v>
      </c>
      <c r="F192" s="55">
        <v>0.4</v>
      </c>
      <c r="G192" s="55" t="s">
        <v>477</v>
      </c>
      <c r="H192" s="26">
        <v>43101</v>
      </c>
      <c r="I192" s="26">
        <v>43465</v>
      </c>
      <c r="J192" s="31">
        <v>0.25</v>
      </c>
      <c r="K192" s="33">
        <v>0.2</v>
      </c>
      <c r="L192" s="33">
        <v>0.3</v>
      </c>
      <c r="M192" s="33">
        <v>0.4</v>
      </c>
      <c r="N192" s="39">
        <v>0.25</v>
      </c>
      <c r="O192" s="97" t="s">
        <v>478</v>
      </c>
      <c r="P192" s="64"/>
      <c r="Q192" s="64"/>
      <c r="R192" s="220"/>
      <c r="S192" s="64"/>
      <c r="T192" s="220"/>
      <c r="U192" s="64"/>
      <c r="W192" s="146"/>
      <c r="X192" s="306"/>
    </row>
    <row r="193" spans="1:24" ht="140.25" hidden="1">
      <c r="A193" s="370"/>
      <c r="B193" s="362"/>
      <c r="C193" s="55" t="s">
        <v>479</v>
      </c>
      <c r="D193" s="31">
        <v>0.04</v>
      </c>
      <c r="E193" s="55" t="s">
        <v>85</v>
      </c>
      <c r="F193" s="55">
        <v>4</v>
      </c>
      <c r="G193" s="55" t="s">
        <v>480</v>
      </c>
      <c r="H193" s="26">
        <v>43101</v>
      </c>
      <c r="I193" s="26">
        <v>43465</v>
      </c>
      <c r="J193" s="31">
        <v>0.25</v>
      </c>
      <c r="K193" s="27">
        <v>2</v>
      </c>
      <c r="L193" s="27">
        <v>3</v>
      </c>
      <c r="M193" s="27">
        <v>4</v>
      </c>
      <c r="N193" s="39">
        <v>0.25</v>
      </c>
      <c r="O193" s="104" t="s">
        <v>481</v>
      </c>
      <c r="P193" s="64"/>
      <c r="Q193" s="64"/>
      <c r="R193" s="220"/>
      <c r="S193" s="64"/>
      <c r="T193" s="220"/>
      <c r="U193" s="64"/>
      <c r="W193" s="146"/>
      <c r="X193" s="306"/>
    </row>
    <row r="194" spans="1:24" ht="204" hidden="1">
      <c r="A194" s="370"/>
      <c r="B194" s="362"/>
      <c r="C194" s="55" t="s">
        <v>482</v>
      </c>
      <c r="D194" s="31">
        <v>0.06</v>
      </c>
      <c r="E194" s="55" t="s">
        <v>85</v>
      </c>
      <c r="F194" s="55">
        <v>6</v>
      </c>
      <c r="G194" s="55" t="s">
        <v>483</v>
      </c>
      <c r="H194" s="26">
        <v>43101</v>
      </c>
      <c r="I194" s="26">
        <v>43465</v>
      </c>
      <c r="J194" s="31">
        <v>0.25</v>
      </c>
      <c r="K194" s="27">
        <v>3</v>
      </c>
      <c r="L194" s="27">
        <v>4</v>
      </c>
      <c r="M194" s="27">
        <v>6</v>
      </c>
      <c r="N194" s="39">
        <v>0.5</v>
      </c>
      <c r="O194" s="104" t="s">
        <v>484</v>
      </c>
      <c r="P194" s="64"/>
      <c r="Q194" s="64"/>
      <c r="R194" s="220"/>
      <c r="S194" s="64"/>
      <c r="T194" s="220"/>
      <c r="U194" s="64"/>
      <c r="W194" s="146"/>
      <c r="X194" s="306"/>
    </row>
    <row r="195" spans="1:24" ht="382.5" hidden="1">
      <c r="A195" s="370"/>
      <c r="B195" s="362"/>
      <c r="C195" s="55" t="s">
        <v>485</v>
      </c>
      <c r="D195" s="31">
        <v>0.09</v>
      </c>
      <c r="E195" s="55" t="s">
        <v>85</v>
      </c>
      <c r="F195" s="55">
        <v>4</v>
      </c>
      <c r="G195" s="55" t="s">
        <v>486</v>
      </c>
      <c r="H195" s="26">
        <v>43101</v>
      </c>
      <c r="I195" s="26">
        <v>43465</v>
      </c>
      <c r="J195" s="31">
        <v>0.25</v>
      </c>
      <c r="K195" s="27">
        <v>2</v>
      </c>
      <c r="L195" s="27">
        <v>3</v>
      </c>
      <c r="M195" s="27">
        <v>4</v>
      </c>
      <c r="N195" s="39">
        <v>0.25</v>
      </c>
      <c r="O195" s="104" t="s">
        <v>487</v>
      </c>
      <c r="P195" s="64"/>
      <c r="Q195" s="64"/>
      <c r="R195" s="220"/>
      <c r="S195" s="64"/>
      <c r="T195" s="220"/>
      <c r="U195" s="64"/>
      <c r="W195" s="146"/>
      <c r="X195" s="306"/>
    </row>
    <row r="196" spans="1:24" hidden="1">
      <c r="A196" s="68"/>
      <c r="B196" s="68"/>
      <c r="C196" s="68"/>
      <c r="D196" s="69">
        <f>SUM(D189:D195)</f>
        <v>0.5</v>
      </c>
      <c r="E196" s="68"/>
      <c r="F196" s="54"/>
      <c r="G196" s="68"/>
      <c r="H196" s="68"/>
      <c r="I196" s="68"/>
      <c r="J196" s="68"/>
      <c r="K196" s="68"/>
      <c r="L196" s="68"/>
      <c r="M196" s="68"/>
      <c r="N196" s="68"/>
      <c r="O196" s="64"/>
      <c r="P196" s="64"/>
      <c r="Q196" s="64"/>
      <c r="R196" s="220"/>
      <c r="S196" s="64"/>
      <c r="T196" s="220"/>
      <c r="U196" s="64"/>
      <c r="V196" s="143"/>
      <c r="W196" s="146"/>
      <c r="X196" s="306"/>
    </row>
    <row r="197" spans="1:24" ht="33.75" hidden="1">
      <c r="A197" s="336" t="s">
        <v>117</v>
      </c>
      <c r="B197" s="336"/>
      <c r="C197" s="336"/>
      <c r="D197" s="336"/>
      <c r="E197" s="336"/>
      <c r="F197" s="336"/>
      <c r="G197" s="336"/>
      <c r="H197" s="336"/>
      <c r="I197" s="336"/>
      <c r="J197" s="336"/>
      <c r="K197" s="336"/>
      <c r="L197" s="336"/>
      <c r="M197" s="336"/>
      <c r="N197" s="336"/>
      <c r="O197" s="336"/>
      <c r="P197" s="336"/>
      <c r="Q197" s="336"/>
      <c r="R197" s="336"/>
      <c r="S197" s="336"/>
      <c r="T197" s="336"/>
      <c r="U197" s="336"/>
      <c r="V197" s="337"/>
      <c r="W197" s="146"/>
      <c r="X197" s="306"/>
    </row>
    <row r="198" spans="1:24" ht="18.75" hidden="1">
      <c r="A198" s="332" t="s">
        <v>1</v>
      </c>
      <c r="B198" s="332" t="s">
        <v>2</v>
      </c>
      <c r="C198" s="332" t="s">
        <v>3</v>
      </c>
      <c r="D198" s="332" t="s">
        <v>4</v>
      </c>
      <c r="E198" s="332" t="s">
        <v>5</v>
      </c>
      <c r="F198" s="334" t="s">
        <v>6</v>
      </c>
      <c r="G198" s="332" t="s">
        <v>7</v>
      </c>
      <c r="H198" s="338" t="s">
        <v>9</v>
      </c>
      <c r="I198" s="338"/>
      <c r="J198" s="338" t="s">
        <v>10</v>
      </c>
      <c r="K198" s="338"/>
      <c r="L198" s="338"/>
      <c r="M198" s="338"/>
      <c r="N198" s="325" t="s">
        <v>11</v>
      </c>
      <c r="O198" s="325"/>
      <c r="P198" s="325"/>
      <c r="Q198" s="325"/>
      <c r="R198" s="325"/>
      <c r="S198" s="325"/>
      <c r="T198" s="325"/>
      <c r="U198" s="325"/>
      <c r="W198" s="146"/>
      <c r="X198" s="306"/>
    </row>
    <row r="199" spans="1:24" ht="15.75" hidden="1">
      <c r="A199" s="332"/>
      <c r="B199" s="332"/>
      <c r="C199" s="332"/>
      <c r="D199" s="332"/>
      <c r="E199" s="332"/>
      <c r="F199" s="334"/>
      <c r="G199" s="332"/>
      <c r="H199" s="331" t="s">
        <v>13</v>
      </c>
      <c r="I199" s="331" t="s">
        <v>118</v>
      </c>
      <c r="J199" s="14" t="s">
        <v>15</v>
      </c>
      <c r="K199" s="14" t="s">
        <v>16</v>
      </c>
      <c r="L199" s="14" t="s">
        <v>17</v>
      </c>
      <c r="M199" s="14" t="s">
        <v>18</v>
      </c>
      <c r="N199" s="326" t="s">
        <v>15</v>
      </c>
      <c r="O199" s="326"/>
      <c r="P199" s="326" t="s">
        <v>16</v>
      </c>
      <c r="Q199" s="326"/>
      <c r="R199" s="326" t="s">
        <v>17</v>
      </c>
      <c r="S199" s="326"/>
      <c r="T199" s="326" t="s">
        <v>18</v>
      </c>
      <c r="U199" s="326"/>
      <c r="W199" s="146"/>
      <c r="X199" s="306"/>
    </row>
    <row r="200" spans="1:24" ht="31.5" hidden="1">
      <c r="A200" s="332"/>
      <c r="B200" s="332"/>
      <c r="C200" s="332"/>
      <c r="D200" s="332"/>
      <c r="E200" s="332"/>
      <c r="F200" s="334"/>
      <c r="G200" s="332"/>
      <c r="H200" s="331"/>
      <c r="I200" s="331"/>
      <c r="J200" s="50" t="s">
        <v>19</v>
      </c>
      <c r="K200" s="50" t="s">
        <v>19</v>
      </c>
      <c r="L200" s="50" t="s">
        <v>19</v>
      </c>
      <c r="M200" s="50" t="s">
        <v>19</v>
      </c>
      <c r="N200" s="60" t="s">
        <v>20</v>
      </c>
      <c r="O200" s="60" t="s">
        <v>21</v>
      </c>
      <c r="P200" s="60" t="s">
        <v>20</v>
      </c>
      <c r="Q200" s="60" t="s">
        <v>21</v>
      </c>
      <c r="R200" s="113" t="s">
        <v>20</v>
      </c>
      <c r="S200" s="60" t="s">
        <v>21</v>
      </c>
      <c r="T200" s="113" t="s">
        <v>20</v>
      </c>
      <c r="U200" s="60" t="s">
        <v>21</v>
      </c>
      <c r="W200" s="146"/>
      <c r="X200" s="306"/>
    </row>
    <row r="201" spans="1:24" ht="33.75" hidden="1">
      <c r="A201" s="336" t="s">
        <v>488</v>
      </c>
      <c r="B201" s="336"/>
      <c r="C201" s="336"/>
      <c r="D201" s="336"/>
      <c r="E201" s="336"/>
      <c r="F201" s="336"/>
      <c r="G201" s="336"/>
      <c r="H201" s="336"/>
      <c r="I201" s="336"/>
      <c r="J201" s="336"/>
      <c r="K201" s="336"/>
      <c r="L201" s="336"/>
      <c r="M201" s="336"/>
      <c r="N201" s="336"/>
      <c r="O201" s="336"/>
      <c r="P201" s="336"/>
      <c r="Q201" s="336"/>
      <c r="R201" s="336"/>
      <c r="S201" s="336"/>
      <c r="T201" s="336"/>
      <c r="U201" s="336"/>
      <c r="V201" s="337"/>
      <c r="W201" s="146"/>
      <c r="X201" s="306"/>
    </row>
    <row r="202" spans="1:24" ht="252" hidden="1">
      <c r="A202" s="319" t="s">
        <v>120</v>
      </c>
      <c r="B202" s="319" t="s">
        <v>121</v>
      </c>
      <c r="C202" s="40" t="s">
        <v>489</v>
      </c>
      <c r="D202" s="34">
        <v>1.125E-2</v>
      </c>
      <c r="E202" s="22" t="s">
        <v>85</v>
      </c>
      <c r="F202" s="15">
        <v>150</v>
      </c>
      <c r="G202" s="55" t="s">
        <v>490</v>
      </c>
      <c r="H202" s="26">
        <v>43101</v>
      </c>
      <c r="I202" s="26">
        <v>43404</v>
      </c>
      <c r="J202" s="22">
        <v>0.3</v>
      </c>
      <c r="K202" s="22">
        <v>0.6</v>
      </c>
      <c r="L202" s="22">
        <v>0.9</v>
      </c>
      <c r="M202" s="22">
        <v>1</v>
      </c>
      <c r="N202" s="22">
        <v>0.81</v>
      </c>
      <c r="O202" s="55" t="s">
        <v>491</v>
      </c>
      <c r="P202" s="64"/>
      <c r="Q202" s="64"/>
      <c r="R202" s="220"/>
      <c r="S202" s="64"/>
      <c r="T202" s="220"/>
      <c r="U202" s="64"/>
      <c r="W202" s="146"/>
      <c r="X202" s="306"/>
    </row>
    <row r="203" spans="1:24" ht="60" hidden="1">
      <c r="A203" s="350"/>
      <c r="B203" s="350"/>
      <c r="C203" s="40" t="s">
        <v>492</v>
      </c>
      <c r="D203" s="34">
        <v>6.2500000000000003E-3</v>
      </c>
      <c r="E203" s="22" t="s">
        <v>85</v>
      </c>
      <c r="F203" s="15">
        <v>1</v>
      </c>
      <c r="G203" s="362" t="s">
        <v>493</v>
      </c>
      <c r="H203" s="380">
        <v>43101</v>
      </c>
      <c r="I203" s="380">
        <v>43220</v>
      </c>
      <c r="J203" s="22">
        <v>0.75</v>
      </c>
      <c r="K203" s="22">
        <v>1</v>
      </c>
      <c r="L203" s="22"/>
      <c r="M203" s="22"/>
      <c r="N203" s="22">
        <v>0.4</v>
      </c>
      <c r="O203" s="362" t="s">
        <v>494</v>
      </c>
      <c r="P203" s="64"/>
      <c r="Q203" s="64"/>
      <c r="R203" s="220"/>
      <c r="S203" s="64"/>
      <c r="T203" s="220"/>
      <c r="U203" s="64"/>
      <c r="W203" s="146"/>
      <c r="X203" s="306"/>
    </row>
    <row r="204" spans="1:24" ht="60" hidden="1">
      <c r="A204" s="350"/>
      <c r="B204" s="350"/>
      <c r="C204" s="40" t="s">
        <v>495</v>
      </c>
      <c r="D204" s="34">
        <v>6.2500000000000003E-3</v>
      </c>
      <c r="E204" s="22" t="s">
        <v>85</v>
      </c>
      <c r="F204" s="15">
        <v>3</v>
      </c>
      <c r="G204" s="362"/>
      <c r="H204" s="380"/>
      <c r="I204" s="380"/>
      <c r="J204" s="22">
        <v>0.75</v>
      </c>
      <c r="K204" s="22">
        <v>1</v>
      </c>
      <c r="L204" s="22"/>
      <c r="M204" s="22"/>
      <c r="N204" s="22">
        <v>0.4</v>
      </c>
      <c r="O204" s="362" t="s">
        <v>496</v>
      </c>
      <c r="P204" s="64"/>
      <c r="Q204" s="64"/>
      <c r="R204" s="220"/>
      <c r="S204" s="64"/>
      <c r="T204" s="220"/>
      <c r="U204" s="64"/>
      <c r="W204" s="146"/>
      <c r="X204" s="306"/>
    </row>
    <row r="205" spans="1:24" ht="220.5" hidden="1">
      <c r="A205" s="350"/>
      <c r="B205" s="350"/>
      <c r="C205" s="40" t="s">
        <v>497</v>
      </c>
      <c r="D205" s="34">
        <v>1.125E-2</v>
      </c>
      <c r="E205" s="22" t="s">
        <v>85</v>
      </c>
      <c r="F205" s="15">
        <v>3</v>
      </c>
      <c r="G205" s="55" t="s">
        <v>498</v>
      </c>
      <c r="H205" s="26">
        <v>43101</v>
      </c>
      <c r="I205" s="26">
        <v>43251</v>
      </c>
      <c r="J205" s="22">
        <v>0.6</v>
      </c>
      <c r="K205" s="22">
        <v>1</v>
      </c>
      <c r="L205" s="22"/>
      <c r="M205" s="22"/>
      <c r="N205" s="22">
        <v>0.2</v>
      </c>
      <c r="O205" s="55" t="s">
        <v>499</v>
      </c>
      <c r="P205" s="64"/>
      <c r="Q205" s="64"/>
      <c r="R205" s="220"/>
      <c r="S205" s="64"/>
      <c r="T205" s="220"/>
      <c r="U205" s="64"/>
      <c r="W205" s="146"/>
      <c r="X205" s="306"/>
    </row>
    <row r="206" spans="1:24" ht="330.75" hidden="1">
      <c r="A206" s="350"/>
      <c r="B206" s="350"/>
      <c r="C206" s="40" t="s">
        <v>500</v>
      </c>
      <c r="D206" s="34">
        <v>1.125E-2</v>
      </c>
      <c r="E206" s="22" t="s">
        <v>85</v>
      </c>
      <c r="F206" s="15">
        <v>1</v>
      </c>
      <c r="G206" s="55" t="s">
        <v>501</v>
      </c>
      <c r="H206" s="26">
        <v>43101</v>
      </c>
      <c r="I206" s="26">
        <v>43434</v>
      </c>
      <c r="J206" s="22">
        <v>0.27</v>
      </c>
      <c r="K206" s="22">
        <v>0.54</v>
      </c>
      <c r="L206" s="22">
        <v>0.81</v>
      </c>
      <c r="M206" s="22">
        <v>1</v>
      </c>
      <c r="N206" s="22">
        <v>0</v>
      </c>
      <c r="O206" s="55" t="s">
        <v>502</v>
      </c>
      <c r="P206" s="64"/>
      <c r="Q206" s="64"/>
      <c r="R206" s="220"/>
      <c r="S206" s="64"/>
      <c r="T206" s="220"/>
      <c r="U206" s="64"/>
      <c r="W206" s="146"/>
      <c r="X206" s="306"/>
    </row>
    <row r="207" spans="1:24" ht="204.75" hidden="1">
      <c r="A207" s="350"/>
      <c r="B207" s="350"/>
      <c r="C207" s="40" t="s">
        <v>503</v>
      </c>
      <c r="D207" s="34">
        <v>1.125E-2</v>
      </c>
      <c r="E207" s="22" t="s">
        <v>33</v>
      </c>
      <c r="F207" s="22">
        <v>0.9</v>
      </c>
      <c r="G207" s="55" t="s">
        <v>504</v>
      </c>
      <c r="H207" s="26">
        <v>43101</v>
      </c>
      <c r="I207" s="26">
        <v>43434</v>
      </c>
      <c r="J207" s="22">
        <v>0.27</v>
      </c>
      <c r="K207" s="22">
        <v>0.54</v>
      </c>
      <c r="L207" s="22">
        <v>0.81</v>
      </c>
      <c r="M207" s="22">
        <v>1</v>
      </c>
      <c r="N207" s="22">
        <v>0.15</v>
      </c>
      <c r="O207" s="55" t="s">
        <v>505</v>
      </c>
      <c r="P207" s="64"/>
      <c r="Q207" s="64"/>
      <c r="R207" s="220"/>
      <c r="S207" s="64"/>
      <c r="T207" s="220"/>
      <c r="U207" s="64"/>
      <c r="W207" s="146"/>
      <c r="X207" s="306"/>
    </row>
    <row r="208" spans="1:24" ht="157.5" hidden="1">
      <c r="A208" s="350"/>
      <c r="B208" s="350"/>
      <c r="C208" s="40" t="s">
        <v>506</v>
      </c>
      <c r="D208" s="34">
        <v>1.125E-2</v>
      </c>
      <c r="E208" s="22" t="s">
        <v>85</v>
      </c>
      <c r="F208" s="15">
        <v>2</v>
      </c>
      <c r="G208" s="55" t="s">
        <v>507</v>
      </c>
      <c r="H208" s="26">
        <v>43101</v>
      </c>
      <c r="I208" s="26">
        <v>43434</v>
      </c>
      <c r="J208" s="22">
        <v>0.27</v>
      </c>
      <c r="K208" s="22">
        <v>0.54</v>
      </c>
      <c r="L208" s="22">
        <v>0.81</v>
      </c>
      <c r="M208" s="22">
        <v>1</v>
      </c>
      <c r="N208" s="22">
        <v>0.15</v>
      </c>
      <c r="O208" s="55" t="s">
        <v>508</v>
      </c>
      <c r="P208" s="64"/>
      <c r="Q208" s="64"/>
      <c r="R208" s="220"/>
      <c r="S208" s="64"/>
      <c r="T208" s="220"/>
      <c r="U208" s="64"/>
      <c r="W208" s="146"/>
      <c r="X208" s="306"/>
    </row>
    <row r="209" spans="1:24" ht="180" hidden="1">
      <c r="A209" s="350"/>
      <c r="B209" s="350"/>
      <c r="C209" s="40" t="s">
        <v>509</v>
      </c>
      <c r="D209" s="34">
        <v>1.125E-2</v>
      </c>
      <c r="E209" s="22" t="s">
        <v>85</v>
      </c>
      <c r="F209" s="15">
        <v>1</v>
      </c>
      <c r="G209" s="55" t="s">
        <v>510</v>
      </c>
      <c r="H209" s="26">
        <v>43101</v>
      </c>
      <c r="I209" s="26">
        <v>43434</v>
      </c>
      <c r="J209" s="22">
        <v>0.27</v>
      </c>
      <c r="K209" s="22">
        <v>0.54</v>
      </c>
      <c r="L209" s="22">
        <v>0.81</v>
      </c>
      <c r="M209" s="22">
        <v>1</v>
      </c>
      <c r="N209" s="22">
        <v>0.15</v>
      </c>
      <c r="O209" s="55" t="s">
        <v>511</v>
      </c>
      <c r="P209" s="64"/>
      <c r="Q209" s="64"/>
      <c r="R209" s="220"/>
      <c r="S209" s="64"/>
      <c r="T209" s="220"/>
      <c r="U209" s="64"/>
      <c r="W209" s="146"/>
      <c r="X209" s="306"/>
    </row>
    <row r="210" spans="1:24" ht="409.5" hidden="1">
      <c r="A210" s="350"/>
      <c r="B210" s="350"/>
      <c r="C210" s="40" t="s">
        <v>512</v>
      </c>
      <c r="D210" s="34">
        <v>1.125E-2</v>
      </c>
      <c r="E210" s="22" t="s">
        <v>85</v>
      </c>
      <c r="F210" s="15">
        <v>1</v>
      </c>
      <c r="G210" s="55" t="s">
        <v>513</v>
      </c>
      <c r="H210" s="26">
        <v>43101</v>
      </c>
      <c r="I210" s="26">
        <v>43404</v>
      </c>
      <c r="J210" s="22">
        <v>0.3</v>
      </c>
      <c r="K210" s="22">
        <v>0.6</v>
      </c>
      <c r="L210" s="22">
        <v>0.9</v>
      </c>
      <c r="M210" s="22">
        <v>1</v>
      </c>
      <c r="N210" s="22">
        <v>0.15</v>
      </c>
      <c r="O210" s="55" t="s">
        <v>514</v>
      </c>
      <c r="P210" s="64"/>
      <c r="Q210" s="64"/>
      <c r="R210" s="220"/>
      <c r="S210" s="64"/>
      <c r="T210" s="220"/>
      <c r="U210" s="64"/>
      <c r="W210" s="146"/>
      <c r="X210" s="306"/>
    </row>
    <row r="211" spans="1:24" ht="75" hidden="1">
      <c r="A211" s="350"/>
      <c r="B211" s="350"/>
      <c r="C211" s="40" t="s">
        <v>515</v>
      </c>
      <c r="D211" s="34">
        <v>1.125E-2</v>
      </c>
      <c r="E211" s="22" t="s">
        <v>85</v>
      </c>
      <c r="F211" s="15">
        <v>1</v>
      </c>
      <c r="G211" s="55" t="s">
        <v>516</v>
      </c>
      <c r="H211" s="26">
        <v>43101</v>
      </c>
      <c r="I211" s="26">
        <v>43373</v>
      </c>
      <c r="J211" s="22">
        <v>0.33</v>
      </c>
      <c r="K211" s="22">
        <v>0.66</v>
      </c>
      <c r="L211" s="22">
        <v>1</v>
      </c>
      <c r="M211" s="22"/>
      <c r="N211" s="22">
        <v>0</v>
      </c>
      <c r="O211" s="55" t="s">
        <v>517</v>
      </c>
      <c r="P211" s="64"/>
      <c r="Q211" s="64"/>
      <c r="R211" s="220"/>
      <c r="S211" s="64"/>
      <c r="T211" s="220"/>
      <c r="U211" s="64"/>
      <c r="W211" s="146"/>
      <c r="X211" s="306"/>
    </row>
    <row r="212" spans="1:24" ht="409.5" hidden="1">
      <c r="A212" s="350"/>
      <c r="B212" s="350"/>
      <c r="C212" s="40" t="s">
        <v>518</v>
      </c>
      <c r="D212" s="34">
        <v>1.125E-2</v>
      </c>
      <c r="E212" s="22" t="s">
        <v>33</v>
      </c>
      <c r="F212" s="22">
        <v>0.9</v>
      </c>
      <c r="G212" s="55" t="s">
        <v>519</v>
      </c>
      <c r="H212" s="26">
        <v>43101</v>
      </c>
      <c r="I212" s="26">
        <v>43434</v>
      </c>
      <c r="J212" s="22">
        <v>0.27</v>
      </c>
      <c r="K212" s="22">
        <v>0.54</v>
      </c>
      <c r="L212" s="22">
        <v>0.81</v>
      </c>
      <c r="M212" s="22">
        <v>1</v>
      </c>
      <c r="N212" s="22">
        <v>0.15</v>
      </c>
      <c r="O212" s="55" t="s">
        <v>520</v>
      </c>
      <c r="P212" s="64"/>
      <c r="Q212" s="64"/>
      <c r="R212" s="220"/>
      <c r="S212" s="64"/>
      <c r="T212" s="220"/>
      <c r="U212" s="64"/>
      <c r="W212" s="146"/>
      <c r="X212" s="306"/>
    </row>
    <row r="213" spans="1:24" ht="409.5" hidden="1">
      <c r="A213" s="350"/>
      <c r="B213" s="350"/>
      <c r="C213" s="40" t="s">
        <v>521</v>
      </c>
      <c r="D213" s="34">
        <v>1.125E-2</v>
      </c>
      <c r="E213" s="22" t="s">
        <v>33</v>
      </c>
      <c r="F213" s="22">
        <v>1</v>
      </c>
      <c r="G213" s="55" t="s">
        <v>522</v>
      </c>
      <c r="H213" s="26">
        <v>43101</v>
      </c>
      <c r="I213" s="26">
        <v>43465</v>
      </c>
      <c r="J213" s="22">
        <v>0.24</v>
      </c>
      <c r="K213" s="22">
        <v>0.48</v>
      </c>
      <c r="L213" s="22">
        <v>0.72</v>
      </c>
      <c r="M213" s="22">
        <v>1</v>
      </c>
      <c r="N213" s="22">
        <v>0.24</v>
      </c>
      <c r="O213" s="55" t="s">
        <v>523</v>
      </c>
      <c r="P213" s="64"/>
      <c r="Q213" s="64"/>
      <c r="R213" s="220"/>
      <c r="S213" s="64"/>
      <c r="T213" s="220"/>
      <c r="U213" s="64"/>
      <c r="W213" s="146"/>
      <c r="X213" s="306"/>
    </row>
    <row r="214" spans="1:24" ht="189" hidden="1">
      <c r="A214" s="350"/>
      <c r="B214" s="350"/>
      <c r="C214" s="40" t="s">
        <v>524</v>
      </c>
      <c r="D214" s="34">
        <v>3.125E-2</v>
      </c>
      <c r="E214" s="22" t="s">
        <v>33</v>
      </c>
      <c r="F214" s="22">
        <v>1</v>
      </c>
      <c r="G214" s="55" t="s">
        <v>525</v>
      </c>
      <c r="H214" s="26">
        <v>43101</v>
      </c>
      <c r="I214" s="26">
        <v>43465</v>
      </c>
      <c r="J214" s="22">
        <v>0.24</v>
      </c>
      <c r="K214" s="22">
        <v>0.48</v>
      </c>
      <c r="L214" s="22">
        <v>0.72</v>
      </c>
      <c r="M214" s="22">
        <v>1</v>
      </c>
      <c r="N214" s="22">
        <v>0.15</v>
      </c>
      <c r="O214" s="55" t="s">
        <v>526</v>
      </c>
      <c r="P214" s="64"/>
      <c r="Q214" s="64"/>
      <c r="R214" s="220"/>
      <c r="S214" s="64"/>
      <c r="T214" s="220"/>
      <c r="U214" s="64"/>
      <c r="W214" s="146"/>
      <c r="X214" s="306"/>
    </row>
    <row r="215" spans="1:24" ht="63" hidden="1">
      <c r="A215" s="350"/>
      <c r="B215" s="350"/>
      <c r="C215" s="40" t="s">
        <v>527</v>
      </c>
      <c r="D215" s="34">
        <v>3.125E-2</v>
      </c>
      <c r="E215" s="22" t="s">
        <v>33</v>
      </c>
      <c r="F215" s="22">
        <v>1</v>
      </c>
      <c r="G215" s="55" t="s">
        <v>528</v>
      </c>
      <c r="H215" s="26">
        <v>43101</v>
      </c>
      <c r="I215" s="26">
        <v>43465</v>
      </c>
      <c r="J215" s="22">
        <v>0.24</v>
      </c>
      <c r="K215" s="22">
        <v>0.48</v>
      </c>
      <c r="L215" s="22">
        <v>0.72</v>
      </c>
      <c r="M215" s="22">
        <v>1</v>
      </c>
      <c r="N215" s="22">
        <v>0.02</v>
      </c>
      <c r="O215" s="55" t="s">
        <v>529</v>
      </c>
      <c r="P215" s="64"/>
      <c r="Q215" s="64"/>
      <c r="R215" s="220"/>
      <c r="S215" s="64"/>
      <c r="T215" s="220"/>
      <c r="U215" s="64"/>
      <c r="W215" s="146"/>
      <c r="X215" s="306"/>
    </row>
    <row r="216" spans="1:24" ht="315" hidden="1">
      <c r="A216" s="350"/>
      <c r="B216" s="350"/>
      <c r="C216" s="40" t="s">
        <v>530</v>
      </c>
      <c r="D216" s="34">
        <v>3.125E-2</v>
      </c>
      <c r="E216" s="22" t="s">
        <v>33</v>
      </c>
      <c r="F216" s="22">
        <v>0.9</v>
      </c>
      <c r="G216" s="55" t="s">
        <v>531</v>
      </c>
      <c r="H216" s="26">
        <v>43101</v>
      </c>
      <c r="I216" s="26">
        <v>43465</v>
      </c>
      <c r="J216" s="22">
        <v>0.24</v>
      </c>
      <c r="K216" s="22">
        <v>0.48</v>
      </c>
      <c r="L216" s="22">
        <v>0.72</v>
      </c>
      <c r="M216" s="22">
        <v>1</v>
      </c>
      <c r="N216" s="22">
        <v>0.24</v>
      </c>
      <c r="O216" s="55" t="s">
        <v>532</v>
      </c>
      <c r="P216" s="64"/>
      <c r="Q216" s="64"/>
      <c r="R216" s="220"/>
      <c r="S216" s="64"/>
      <c r="T216" s="220"/>
      <c r="U216" s="64"/>
      <c r="W216" s="146"/>
      <c r="X216" s="306"/>
    </row>
    <row r="217" spans="1:24" ht="220.5" hidden="1">
      <c r="A217" s="350"/>
      <c r="B217" s="350"/>
      <c r="C217" s="40" t="s">
        <v>533</v>
      </c>
      <c r="D217" s="34">
        <v>3.125E-2</v>
      </c>
      <c r="E217" s="22" t="s">
        <v>33</v>
      </c>
      <c r="F217" s="22">
        <v>0.9</v>
      </c>
      <c r="G217" s="55" t="s">
        <v>534</v>
      </c>
      <c r="H217" s="26">
        <v>43101</v>
      </c>
      <c r="I217" s="26">
        <v>43465</v>
      </c>
      <c r="J217" s="22">
        <v>0.24</v>
      </c>
      <c r="K217" s="22">
        <v>0.48</v>
      </c>
      <c r="L217" s="22">
        <v>0.72</v>
      </c>
      <c r="M217" s="22">
        <v>1</v>
      </c>
      <c r="N217" s="22">
        <v>0.24</v>
      </c>
      <c r="O217" s="55" t="s">
        <v>535</v>
      </c>
      <c r="P217" s="64"/>
      <c r="Q217" s="64"/>
      <c r="R217" s="220"/>
      <c r="S217" s="64"/>
      <c r="T217" s="220"/>
      <c r="U217" s="64"/>
      <c r="W217" s="146"/>
      <c r="X217" s="306"/>
    </row>
    <row r="218" spans="1:24" ht="60" hidden="1">
      <c r="A218" s="350"/>
      <c r="B218" s="350"/>
      <c r="C218" s="40" t="s">
        <v>536</v>
      </c>
      <c r="D218" s="34">
        <v>2.5000000000000001E-2</v>
      </c>
      <c r="E218" s="22" t="s">
        <v>33</v>
      </c>
      <c r="F218" s="22">
        <v>0.7</v>
      </c>
      <c r="G218" s="55" t="s">
        <v>537</v>
      </c>
      <c r="H218" s="26">
        <v>43101</v>
      </c>
      <c r="I218" s="26">
        <v>43434</v>
      </c>
      <c r="J218" s="22">
        <v>0.27</v>
      </c>
      <c r="K218" s="22">
        <v>0.54</v>
      </c>
      <c r="L218" s="22">
        <v>0.81</v>
      </c>
      <c r="M218" s="22">
        <v>1</v>
      </c>
      <c r="N218" s="22">
        <v>0</v>
      </c>
      <c r="O218" s="55" t="s">
        <v>517</v>
      </c>
      <c r="P218" s="64"/>
      <c r="Q218" s="64"/>
      <c r="R218" s="220"/>
      <c r="S218" s="64"/>
      <c r="T218" s="220"/>
      <c r="U218" s="64"/>
      <c r="W218" s="146"/>
      <c r="X218" s="306"/>
    </row>
    <row r="219" spans="1:24" ht="60" hidden="1">
      <c r="A219" s="350"/>
      <c r="B219" s="350"/>
      <c r="C219" s="40" t="s">
        <v>538</v>
      </c>
      <c r="D219" s="34">
        <v>1.2500000000000001E-2</v>
      </c>
      <c r="E219" s="22" t="s">
        <v>85</v>
      </c>
      <c r="F219" s="15">
        <v>1</v>
      </c>
      <c r="G219" s="55" t="s">
        <v>539</v>
      </c>
      <c r="H219" s="26">
        <v>43101</v>
      </c>
      <c r="I219" s="26">
        <v>43434</v>
      </c>
      <c r="J219" s="22">
        <v>0.27</v>
      </c>
      <c r="K219" s="22">
        <v>0.54</v>
      </c>
      <c r="L219" s="22">
        <v>0.81</v>
      </c>
      <c r="M219" s="22">
        <v>1</v>
      </c>
      <c r="N219" s="22">
        <v>0</v>
      </c>
      <c r="O219" s="55" t="s">
        <v>517</v>
      </c>
      <c r="P219" s="64"/>
      <c r="Q219" s="64"/>
      <c r="R219" s="220"/>
      <c r="S219" s="64"/>
      <c r="T219" s="220"/>
      <c r="U219" s="64"/>
      <c r="W219" s="146"/>
      <c r="X219" s="306"/>
    </row>
    <row r="220" spans="1:24" ht="315" hidden="1">
      <c r="A220" s="350"/>
      <c r="B220" s="350"/>
      <c r="C220" s="40" t="s">
        <v>540</v>
      </c>
      <c r="D220" s="34">
        <v>2.5000000000000001E-2</v>
      </c>
      <c r="E220" s="22" t="s">
        <v>85</v>
      </c>
      <c r="F220" s="15">
        <v>1</v>
      </c>
      <c r="G220" s="55" t="s">
        <v>541</v>
      </c>
      <c r="H220" s="26">
        <v>43101</v>
      </c>
      <c r="I220" s="26">
        <v>43434</v>
      </c>
      <c r="J220" s="22">
        <v>0.27</v>
      </c>
      <c r="K220" s="22">
        <v>0.54</v>
      </c>
      <c r="L220" s="22">
        <v>0.81</v>
      </c>
      <c r="M220" s="22">
        <v>1</v>
      </c>
      <c r="N220" s="22">
        <v>0.27</v>
      </c>
      <c r="O220" s="55" t="s">
        <v>542</v>
      </c>
      <c r="P220" s="64"/>
      <c r="Q220" s="64"/>
      <c r="R220" s="220"/>
      <c r="S220" s="64"/>
      <c r="T220" s="220"/>
      <c r="U220" s="64"/>
      <c r="W220" s="146"/>
      <c r="X220" s="306"/>
    </row>
    <row r="221" spans="1:24" ht="45" hidden="1">
      <c r="A221" s="350"/>
      <c r="B221" s="350"/>
      <c r="C221" s="40" t="s">
        <v>543</v>
      </c>
      <c r="D221" s="34">
        <v>1.2500000000000001E-2</v>
      </c>
      <c r="E221" s="22" t="s">
        <v>85</v>
      </c>
      <c r="F221" s="15">
        <v>1</v>
      </c>
      <c r="G221" s="55" t="s">
        <v>544</v>
      </c>
      <c r="H221" s="26">
        <v>43101</v>
      </c>
      <c r="I221" s="26">
        <v>43434</v>
      </c>
      <c r="J221" s="22">
        <v>0.27</v>
      </c>
      <c r="K221" s="22">
        <v>0.54</v>
      </c>
      <c r="L221" s="22">
        <v>0.81</v>
      </c>
      <c r="M221" s="22">
        <v>1</v>
      </c>
      <c r="N221" s="22">
        <v>0</v>
      </c>
      <c r="O221" s="55" t="s">
        <v>517</v>
      </c>
      <c r="P221" s="64"/>
      <c r="Q221" s="64"/>
      <c r="R221" s="220"/>
      <c r="S221" s="64"/>
      <c r="T221" s="220"/>
      <c r="U221" s="64"/>
      <c r="W221" s="146"/>
      <c r="X221" s="306"/>
    </row>
    <row r="222" spans="1:24" ht="189" hidden="1">
      <c r="A222" s="350"/>
      <c r="B222" s="350"/>
      <c r="C222" s="40" t="s">
        <v>545</v>
      </c>
      <c r="D222" s="34">
        <v>2.5000000000000001E-2</v>
      </c>
      <c r="E222" s="22" t="s">
        <v>85</v>
      </c>
      <c r="F222" s="15">
        <v>2</v>
      </c>
      <c r="G222" s="55" t="s">
        <v>546</v>
      </c>
      <c r="H222" s="26">
        <v>43101</v>
      </c>
      <c r="I222" s="26">
        <v>43434</v>
      </c>
      <c r="J222" s="22">
        <v>0.27</v>
      </c>
      <c r="K222" s="22">
        <v>0.54</v>
      </c>
      <c r="L222" s="22">
        <v>0.81</v>
      </c>
      <c r="M222" s="22">
        <v>1</v>
      </c>
      <c r="N222" s="22">
        <v>0.15</v>
      </c>
      <c r="O222" s="55" t="s">
        <v>547</v>
      </c>
      <c r="P222" s="64"/>
      <c r="Q222" s="64"/>
      <c r="R222" s="220"/>
      <c r="S222" s="64"/>
      <c r="T222" s="220"/>
      <c r="U222" s="64"/>
      <c r="W222" s="146"/>
      <c r="X222" s="306"/>
    </row>
    <row r="223" spans="1:24" ht="63" hidden="1">
      <c r="A223" s="350"/>
      <c r="B223" s="350"/>
      <c r="C223" s="40" t="s">
        <v>548</v>
      </c>
      <c r="D223" s="34">
        <v>1.2500000000000001E-2</v>
      </c>
      <c r="E223" s="22" t="s">
        <v>85</v>
      </c>
      <c r="F223" s="15">
        <v>2</v>
      </c>
      <c r="G223" s="55" t="s">
        <v>549</v>
      </c>
      <c r="H223" s="26">
        <v>43101</v>
      </c>
      <c r="I223" s="26">
        <v>43434</v>
      </c>
      <c r="J223" s="22">
        <v>0.27</v>
      </c>
      <c r="K223" s="22">
        <v>0.54</v>
      </c>
      <c r="L223" s="22">
        <v>0.81</v>
      </c>
      <c r="M223" s="22">
        <v>1</v>
      </c>
      <c r="N223" s="22">
        <v>0.15</v>
      </c>
      <c r="O223" s="55" t="s">
        <v>550</v>
      </c>
      <c r="P223" s="64"/>
      <c r="Q223" s="64"/>
      <c r="R223" s="220"/>
      <c r="S223" s="64"/>
      <c r="T223" s="220"/>
      <c r="U223" s="64"/>
      <c r="W223" s="146"/>
      <c r="X223" s="306"/>
    </row>
    <row r="224" spans="1:24" ht="315" hidden="1">
      <c r="A224" s="350"/>
      <c r="B224" s="350"/>
      <c r="C224" s="40" t="s">
        <v>551</v>
      </c>
      <c r="D224" s="34">
        <v>1.2500000000000001E-2</v>
      </c>
      <c r="E224" s="22" t="s">
        <v>33</v>
      </c>
      <c r="F224" s="22">
        <v>1</v>
      </c>
      <c r="G224" s="55" t="s">
        <v>552</v>
      </c>
      <c r="H224" s="26">
        <v>43101</v>
      </c>
      <c r="I224" s="26">
        <v>43434</v>
      </c>
      <c r="J224" s="22">
        <v>0.27</v>
      </c>
      <c r="K224" s="22">
        <v>0.54</v>
      </c>
      <c r="L224" s="22">
        <v>0.81</v>
      </c>
      <c r="M224" s="22">
        <v>1</v>
      </c>
      <c r="N224" s="22">
        <v>0.15</v>
      </c>
      <c r="O224" s="55" t="s">
        <v>553</v>
      </c>
      <c r="P224" s="64"/>
      <c r="Q224" s="64"/>
      <c r="R224" s="220"/>
      <c r="S224" s="64"/>
      <c r="T224" s="220"/>
      <c r="U224" s="64"/>
      <c r="W224" s="146"/>
      <c r="X224" s="306"/>
    </row>
    <row r="225" spans="1:24" ht="78.75" hidden="1">
      <c r="A225" s="350"/>
      <c r="B225" s="350"/>
      <c r="C225" s="40" t="s">
        <v>554</v>
      </c>
      <c r="D225" s="34">
        <v>0.01</v>
      </c>
      <c r="E225" s="22" t="s">
        <v>33</v>
      </c>
      <c r="F225" s="22">
        <v>1</v>
      </c>
      <c r="G225" s="55" t="s">
        <v>555</v>
      </c>
      <c r="H225" s="26">
        <v>43101</v>
      </c>
      <c r="I225" s="26">
        <v>43434</v>
      </c>
      <c r="J225" s="22">
        <v>0.27</v>
      </c>
      <c r="K225" s="22">
        <v>0.54</v>
      </c>
      <c r="L225" s="22">
        <v>0.81</v>
      </c>
      <c r="M225" s="22">
        <v>1</v>
      </c>
      <c r="N225" s="22">
        <v>1</v>
      </c>
      <c r="O225" s="55" t="s">
        <v>556</v>
      </c>
      <c r="P225" s="64"/>
      <c r="Q225" s="64"/>
      <c r="R225" s="220"/>
      <c r="S225" s="64"/>
      <c r="T225" s="220"/>
      <c r="U225" s="64"/>
      <c r="W225" s="146"/>
      <c r="X225" s="306"/>
    </row>
    <row r="226" spans="1:24" ht="173.25" hidden="1">
      <c r="A226" s="350"/>
      <c r="B226" s="350"/>
      <c r="C226" s="40" t="s">
        <v>557</v>
      </c>
      <c r="D226" s="34">
        <v>0.01</v>
      </c>
      <c r="E226" s="22" t="s">
        <v>33</v>
      </c>
      <c r="F226" s="22">
        <v>0.9</v>
      </c>
      <c r="G226" s="55" t="s">
        <v>558</v>
      </c>
      <c r="H226" s="26">
        <v>43101</v>
      </c>
      <c r="I226" s="26">
        <v>43190</v>
      </c>
      <c r="J226" s="22">
        <v>1</v>
      </c>
      <c r="K226" s="22"/>
      <c r="L226" s="22"/>
      <c r="M226" s="22"/>
      <c r="N226" s="22">
        <v>0.3</v>
      </c>
      <c r="O226" s="55" t="s">
        <v>559</v>
      </c>
      <c r="P226" s="64"/>
      <c r="Q226" s="64"/>
      <c r="R226" s="220"/>
      <c r="S226" s="64"/>
      <c r="T226" s="220"/>
      <c r="U226" s="64"/>
      <c r="W226" s="146"/>
      <c r="X226" s="306"/>
    </row>
    <row r="227" spans="1:24" ht="135" hidden="1">
      <c r="A227" s="350"/>
      <c r="B227" s="350"/>
      <c r="C227" s="40" t="s">
        <v>560</v>
      </c>
      <c r="D227" s="34">
        <v>8.7500000000000008E-3</v>
      </c>
      <c r="E227" s="22" t="s">
        <v>33</v>
      </c>
      <c r="F227" s="22">
        <v>0.9</v>
      </c>
      <c r="G227" s="55" t="s">
        <v>561</v>
      </c>
      <c r="H227" s="26">
        <v>43101</v>
      </c>
      <c r="I227" s="26">
        <v>43434</v>
      </c>
      <c r="J227" s="22">
        <v>0.27</v>
      </c>
      <c r="K227" s="22">
        <v>0.54</v>
      </c>
      <c r="L227" s="22">
        <v>0.81</v>
      </c>
      <c r="M227" s="22">
        <v>1</v>
      </c>
      <c r="N227" s="22">
        <v>0</v>
      </c>
      <c r="O227" s="55" t="s">
        <v>517</v>
      </c>
      <c r="P227" s="64"/>
      <c r="Q227" s="64"/>
      <c r="R227" s="220"/>
      <c r="S227" s="64"/>
      <c r="T227" s="220"/>
      <c r="U227" s="64"/>
      <c r="W227" s="146"/>
      <c r="X227" s="306"/>
    </row>
    <row r="228" spans="1:24" ht="94.5" hidden="1">
      <c r="A228" s="350"/>
      <c r="B228" s="350"/>
      <c r="C228" s="40" t="s">
        <v>562</v>
      </c>
      <c r="D228" s="34">
        <v>8.7500000000000008E-3</v>
      </c>
      <c r="E228" s="22" t="s">
        <v>33</v>
      </c>
      <c r="F228" s="22">
        <v>0.9</v>
      </c>
      <c r="G228" s="55" t="s">
        <v>563</v>
      </c>
      <c r="H228" s="26">
        <v>43101</v>
      </c>
      <c r="I228" s="26">
        <v>43434</v>
      </c>
      <c r="J228" s="22">
        <v>0.27</v>
      </c>
      <c r="K228" s="22">
        <v>0.54</v>
      </c>
      <c r="L228" s="22">
        <v>0.81</v>
      </c>
      <c r="M228" s="22">
        <v>1</v>
      </c>
      <c r="N228" s="22">
        <v>1</v>
      </c>
      <c r="O228" s="55" t="s">
        <v>564</v>
      </c>
      <c r="P228" s="64"/>
      <c r="Q228" s="64"/>
      <c r="R228" s="220"/>
      <c r="S228" s="64"/>
      <c r="T228" s="220"/>
      <c r="U228" s="64"/>
      <c r="W228" s="146"/>
      <c r="X228" s="306"/>
    </row>
    <row r="229" spans="1:24" ht="126" hidden="1">
      <c r="A229" s="350"/>
      <c r="B229" s="350"/>
      <c r="C229" s="40" t="s">
        <v>565</v>
      </c>
      <c r="D229" s="34">
        <v>0.01</v>
      </c>
      <c r="E229" s="22" t="s">
        <v>85</v>
      </c>
      <c r="F229" s="15">
        <v>25</v>
      </c>
      <c r="G229" s="55" t="s">
        <v>566</v>
      </c>
      <c r="H229" s="26">
        <v>43101</v>
      </c>
      <c r="I229" s="26">
        <v>43434</v>
      </c>
      <c r="J229" s="22">
        <v>0.27</v>
      </c>
      <c r="K229" s="22">
        <v>0.54</v>
      </c>
      <c r="L229" s="22">
        <v>0.81</v>
      </c>
      <c r="M229" s="22">
        <v>1</v>
      </c>
      <c r="N229" s="22">
        <v>0.1</v>
      </c>
      <c r="O229" s="55" t="s">
        <v>567</v>
      </c>
      <c r="P229" s="64"/>
      <c r="Q229" s="64"/>
      <c r="R229" s="220"/>
      <c r="S229" s="64"/>
      <c r="T229" s="220"/>
      <c r="U229" s="64"/>
      <c r="W229" s="146"/>
      <c r="X229" s="306"/>
    </row>
    <row r="230" spans="1:24" ht="105" hidden="1">
      <c r="A230" s="350"/>
      <c r="B230" s="350"/>
      <c r="C230" s="40" t="s">
        <v>568</v>
      </c>
      <c r="D230" s="34">
        <v>0.01</v>
      </c>
      <c r="E230" s="22" t="s">
        <v>85</v>
      </c>
      <c r="F230" s="15">
        <v>50</v>
      </c>
      <c r="G230" s="55" t="s">
        <v>569</v>
      </c>
      <c r="H230" s="26">
        <v>43101</v>
      </c>
      <c r="I230" s="26">
        <v>43434</v>
      </c>
      <c r="J230" s="22">
        <v>0.27</v>
      </c>
      <c r="K230" s="22">
        <v>0.54</v>
      </c>
      <c r="L230" s="22">
        <v>0.81</v>
      </c>
      <c r="M230" s="22">
        <v>1</v>
      </c>
      <c r="N230" s="22">
        <v>0</v>
      </c>
      <c r="O230" s="55" t="s">
        <v>517</v>
      </c>
      <c r="P230" s="64"/>
      <c r="Q230" s="64"/>
      <c r="R230" s="220"/>
      <c r="S230" s="64"/>
      <c r="T230" s="220"/>
      <c r="U230" s="64"/>
      <c r="W230" s="146"/>
      <c r="X230" s="306"/>
    </row>
    <row r="231" spans="1:24" ht="267.75" hidden="1">
      <c r="A231" s="350"/>
      <c r="B231" s="350"/>
      <c r="C231" s="40" t="s">
        <v>570</v>
      </c>
      <c r="D231" s="34">
        <v>0.01</v>
      </c>
      <c r="E231" s="22" t="s">
        <v>85</v>
      </c>
      <c r="F231" s="15">
        <v>3</v>
      </c>
      <c r="G231" s="55" t="s">
        <v>571</v>
      </c>
      <c r="H231" s="26">
        <v>43101</v>
      </c>
      <c r="I231" s="26">
        <v>43434</v>
      </c>
      <c r="J231" s="22">
        <v>0.27</v>
      </c>
      <c r="K231" s="22">
        <v>0.54</v>
      </c>
      <c r="L231" s="22">
        <v>0.81</v>
      </c>
      <c r="M231" s="22">
        <v>1</v>
      </c>
      <c r="N231" s="22">
        <v>1</v>
      </c>
      <c r="O231" s="55" t="s">
        <v>572</v>
      </c>
      <c r="P231" s="64"/>
      <c r="Q231" s="64"/>
      <c r="R231" s="220"/>
      <c r="S231" s="64"/>
      <c r="T231" s="220"/>
      <c r="U231" s="64"/>
      <c r="W231" s="146"/>
      <c r="X231" s="306"/>
    </row>
    <row r="232" spans="1:24" ht="126" hidden="1">
      <c r="A232" s="350"/>
      <c r="B232" s="350"/>
      <c r="C232" s="40" t="s">
        <v>573</v>
      </c>
      <c r="D232" s="34">
        <v>0.01</v>
      </c>
      <c r="E232" s="22" t="s">
        <v>33</v>
      </c>
      <c r="F232" s="22">
        <v>1</v>
      </c>
      <c r="G232" s="55" t="s">
        <v>574</v>
      </c>
      <c r="H232" s="26">
        <v>43101</v>
      </c>
      <c r="I232" s="26">
        <v>43434</v>
      </c>
      <c r="J232" s="22">
        <v>0.27</v>
      </c>
      <c r="K232" s="22">
        <v>0.54</v>
      </c>
      <c r="L232" s="22">
        <v>0.81</v>
      </c>
      <c r="M232" s="22">
        <v>1</v>
      </c>
      <c r="N232" s="22">
        <v>0.1</v>
      </c>
      <c r="O232" s="55" t="s">
        <v>567</v>
      </c>
      <c r="P232" s="64"/>
      <c r="Q232" s="64"/>
      <c r="R232" s="220"/>
      <c r="S232" s="64"/>
      <c r="T232" s="220"/>
      <c r="U232" s="64"/>
      <c r="W232" s="146"/>
      <c r="X232" s="306"/>
    </row>
    <row r="233" spans="1:24" ht="141.75" hidden="1">
      <c r="A233" s="350"/>
      <c r="B233" s="350"/>
      <c r="C233" s="40" t="s">
        <v>575</v>
      </c>
      <c r="D233" s="34">
        <v>7.4999999999999997E-3</v>
      </c>
      <c r="E233" s="22" t="s">
        <v>85</v>
      </c>
      <c r="F233" s="15">
        <v>3</v>
      </c>
      <c r="G233" s="55" t="s">
        <v>576</v>
      </c>
      <c r="H233" s="26">
        <v>43101</v>
      </c>
      <c r="I233" s="26">
        <v>43434</v>
      </c>
      <c r="J233" s="22">
        <v>0.27</v>
      </c>
      <c r="K233" s="22">
        <v>0.54</v>
      </c>
      <c r="L233" s="22">
        <v>0.81</v>
      </c>
      <c r="M233" s="22">
        <v>1</v>
      </c>
      <c r="N233" s="22">
        <v>0.4</v>
      </c>
      <c r="O233" s="55" t="s">
        <v>577</v>
      </c>
      <c r="P233" s="64"/>
      <c r="Q233" s="64"/>
      <c r="R233" s="220"/>
      <c r="S233" s="64"/>
      <c r="T233" s="220"/>
      <c r="U233" s="64"/>
      <c r="W233" s="146"/>
      <c r="X233" s="306"/>
    </row>
    <row r="234" spans="1:24" ht="94.5" hidden="1">
      <c r="A234" s="350"/>
      <c r="B234" s="350"/>
      <c r="C234" s="40" t="s">
        <v>578</v>
      </c>
      <c r="D234" s="34">
        <v>0.01</v>
      </c>
      <c r="E234" s="22" t="s">
        <v>33</v>
      </c>
      <c r="F234" s="22">
        <v>1</v>
      </c>
      <c r="G234" s="55" t="s">
        <v>579</v>
      </c>
      <c r="H234" s="26">
        <v>43101</v>
      </c>
      <c r="I234" s="26">
        <v>43434</v>
      </c>
      <c r="J234" s="22">
        <v>0.27</v>
      </c>
      <c r="K234" s="22">
        <v>0.54</v>
      </c>
      <c r="L234" s="22">
        <v>0.81</v>
      </c>
      <c r="M234" s="22">
        <v>1</v>
      </c>
      <c r="N234" s="22">
        <v>1</v>
      </c>
      <c r="O234" s="55" t="s">
        <v>580</v>
      </c>
      <c r="P234" s="64"/>
      <c r="Q234" s="64"/>
      <c r="R234" s="220"/>
      <c r="S234" s="64"/>
      <c r="T234" s="220"/>
      <c r="U234" s="64"/>
      <c r="W234" s="146"/>
      <c r="X234" s="306"/>
    </row>
    <row r="235" spans="1:24" ht="126" hidden="1">
      <c r="A235" s="350"/>
      <c r="B235" s="350"/>
      <c r="C235" s="40" t="s">
        <v>581</v>
      </c>
      <c r="D235" s="34">
        <v>0.01</v>
      </c>
      <c r="E235" s="22" t="s">
        <v>85</v>
      </c>
      <c r="F235" s="23">
        <v>3500</v>
      </c>
      <c r="G235" s="55" t="s">
        <v>582</v>
      </c>
      <c r="H235" s="26">
        <v>43101</v>
      </c>
      <c r="I235" s="26">
        <v>43434</v>
      </c>
      <c r="J235" s="22">
        <v>0.27</v>
      </c>
      <c r="K235" s="22">
        <v>0.54</v>
      </c>
      <c r="L235" s="22">
        <v>0.81</v>
      </c>
      <c r="M235" s="22">
        <v>1</v>
      </c>
      <c r="N235" s="22">
        <v>0.1</v>
      </c>
      <c r="O235" s="55" t="s">
        <v>583</v>
      </c>
      <c r="P235" s="64"/>
      <c r="Q235" s="64"/>
      <c r="R235" s="220"/>
      <c r="S235" s="64"/>
      <c r="T235" s="220"/>
      <c r="U235" s="64"/>
      <c r="W235" s="146"/>
      <c r="X235" s="306"/>
    </row>
    <row r="236" spans="1:24" ht="75" hidden="1">
      <c r="A236" s="350"/>
      <c r="B236" s="350"/>
      <c r="C236" s="40" t="s">
        <v>584</v>
      </c>
      <c r="D236" s="34">
        <v>0.01</v>
      </c>
      <c r="E236" s="22" t="s">
        <v>85</v>
      </c>
      <c r="F236" s="15">
        <v>9</v>
      </c>
      <c r="G236" s="55" t="s">
        <v>585</v>
      </c>
      <c r="H236" s="26">
        <v>43101</v>
      </c>
      <c r="I236" s="26">
        <v>43434</v>
      </c>
      <c r="J236" s="22">
        <v>0.27</v>
      </c>
      <c r="K236" s="22">
        <v>0.54</v>
      </c>
      <c r="L236" s="22">
        <v>0.81</v>
      </c>
      <c r="M236" s="22">
        <v>1</v>
      </c>
      <c r="N236" s="22">
        <v>0</v>
      </c>
      <c r="O236" s="55" t="s">
        <v>586</v>
      </c>
      <c r="P236" s="64"/>
      <c r="Q236" s="64"/>
      <c r="R236" s="220"/>
      <c r="S236" s="64"/>
      <c r="T236" s="220"/>
      <c r="U236" s="64"/>
      <c r="W236" s="146"/>
      <c r="X236" s="306"/>
    </row>
    <row r="237" spans="1:24" ht="126" hidden="1">
      <c r="A237" s="350"/>
      <c r="B237" s="350"/>
      <c r="C237" s="40" t="s">
        <v>587</v>
      </c>
      <c r="D237" s="34">
        <v>0.01</v>
      </c>
      <c r="E237" s="22" t="s">
        <v>85</v>
      </c>
      <c r="F237" s="15">
        <v>2</v>
      </c>
      <c r="G237" s="55" t="s">
        <v>588</v>
      </c>
      <c r="H237" s="26">
        <v>43101</v>
      </c>
      <c r="I237" s="26">
        <v>43434</v>
      </c>
      <c r="J237" s="22">
        <v>0.27</v>
      </c>
      <c r="K237" s="22">
        <v>0.54</v>
      </c>
      <c r="L237" s="22">
        <v>0.81</v>
      </c>
      <c r="M237" s="22">
        <v>1</v>
      </c>
      <c r="N237" s="22">
        <v>0.1</v>
      </c>
      <c r="O237" s="55" t="s">
        <v>567</v>
      </c>
      <c r="P237" s="64"/>
      <c r="Q237" s="64"/>
      <c r="R237" s="220"/>
      <c r="S237" s="64"/>
      <c r="T237" s="220"/>
      <c r="U237" s="64"/>
      <c r="W237" s="146"/>
      <c r="X237" s="306"/>
    </row>
    <row r="238" spans="1:24" hidden="1">
      <c r="A238" s="68"/>
      <c r="B238" s="68"/>
      <c r="C238" s="68"/>
      <c r="D238" s="69">
        <f>SUM(D202:D237)</f>
        <v>0.50000000000000011</v>
      </c>
      <c r="E238" s="68"/>
      <c r="F238" s="54"/>
      <c r="G238" s="68"/>
      <c r="H238" s="68"/>
      <c r="I238" s="68"/>
      <c r="J238" s="68"/>
      <c r="K238" s="68"/>
      <c r="L238" s="68"/>
      <c r="M238" s="68"/>
      <c r="N238" s="68"/>
      <c r="O238" s="64"/>
      <c r="P238" s="64"/>
      <c r="Q238" s="64"/>
      <c r="R238" s="220"/>
      <c r="S238" s="64"/>
      <c r="T238" s="220"/>
      <c r="U238" s="64"/>
      <c r="V238" s="143"/>
      <c r="W238" s="146"/>
      <c r="X238" s="306"/>
    </row>
    <row r="239" spans="1:24" ht="33.75" hidden="1">
      <c r="A239" s="336" t="s">
        <v>117</v>
      </c>
      <c r="B239" s="336"/>
      <c r="C239" s="336"/>
      <c r="D239" s="336"/>
      <c r="E239" s="336"/>
      <c r="F239" s="336"/>
      <c r="G239" s="336"/>
      <c r="H239" s="336"/>
      <c r="I239" s="336"/>
      <c r="J239" s="336"/>
      <c r="K239" s="336"/>
      <c r="L239" s="336"/>
      <c r="M239" s="336"/>
      <c r="N239" s="336"/>
      <c r="O239" s="336"/>
      <c r="P239" s="336"/>
      <c r="Q239" s="336"/>
      <c r="R239" s="336"/>
      <c r="S239" s="336"/>
      <c r="T239" s="336"/>
      <c r="U239" s="336"/>
      <c r="V239" s="337"/>
      <c r="W239" s="146"/>
      <c r="X239" s="306"/>
    </row>
    <row r="240" spans="1:24" ht="18.75" hidden="1">
      <c r="A240" s="332" t="s">
        <v>1</v>
      </c>
      <c r="B240" s="332" t="s">
        <v>2</v>
      </c>
      <c r="C240" s="332" t="s">
        <v>3</v>
      </c>
      <c r="D240" s="332" t="s">
        <v>4</v>
      </c>
      <c r="E240" s="332" t="s">
        <v>5</v>
      </c>
      <c r="F240" s="334" t="s">
        <v>6</v>
      </c>
      <c r="G240" s="332" t="s">
        <v>7</v>
      </c>
      <c r="H240" s="338" t="s">
        <v>9</v>
      </c>
      <c r="I240" s="338"/>
      <c r="J240" s="338" t="s">
        <v>10</v>
      </c>
      <c r="K240" s="338"/>
      <c r="L240" s="338"/>
      <c r="M240" s="338"/>
      <c r="N240" s="325" t="s">
        <v>11</v>
      </c>
      <c r="O240" s="325"/>
      <c r="P240" s="325"/>
      <c r="Q240" s="325"/>
      <c r="R240" s="325"/>
      <c r="S240" s="325"/>
      <c r="T240" s="325"/>
      <c r="U240" s="325"/>
      <c r="W240" s="146"/>
      <c r="X240" s="306"/>
    </row>
    <row r="241" spans="1:24" ht="15.75" hidden="1">
      <c r="A241" s="332"/>
      <c r="B241" s="332"/>
      <c r="C241" s="332"/>
      <c r="D241" s="332"/>
      <c r="E241" s="332"/>
      <c r="F241" s="334"/>
      <c r="G241" s="332"/>
      <c r="H241" s="331" t="s">
        <v>13</v>
      </c>
      <c r="I241" s="331" t="s">
        <v>118</v>
      </c>
      <c r="J241" s="14" t="s">
        <v>15</v>
      </c>
      <c r="K241" s="14" t="s">
        <v>16</v>
      </c>
      <c r="L241" s="14" t="s">
        <v>17</v>
      </c>
      <c r="M241" s="14" t="s">
        <v>18</v>
      </c>
      <c r="N241" s="326" t="s">
        <v>15</v>
      </c>
      <c r="O241" s="326"/>
      <c r="P241" s="326" t="s">
        <v>16</v>
      </c>
      <c r="Q241" s="326"/>
      <c r="R241" s="326" t="s">
        <v>17</v>
      </c>
      <c r="S241" s="326"/>
      <c r="T241" s="326" t="s">
        <v>18</v>
      </c>
      <c r="U241" s="326"/>
      <c r="W241" s="146"/>
      <c r="X241" s="306"/>
    </row>
    <row r="242" spans="1:24" ht="31.5" hidden="1">
      <c r="A242" s="332"/>
      <c r="B242" s="332"/>
      <c r="C242" s="332"/>
      <c r="D242" s="332"/>
      <c r="E242" s="332"/>
      <c r="F242" s="334"/>
      <c r="G242" s="332"/>
      <c r="H242" s="331"/>
      <c r="I242" s="331"/>
      <c r="J242" s="50" t="s">
        <v>19</v>
      </c>
      <c r="K242" s="50" t="s">
        <v>19</v>
      </c>
      <c r="L242" s="50" t="s">
        <v>19</v>
      </c>
      <c r="M242" s="50" t="s">
        <v>19</v>
      </c>
      <c r="N242" s="60" t="s">
        <v>20</v>
      </c>
      <c r="O242" s="60" t="s">
        <v>21</v>
      </c>
      <c r="P242" s="60" t="s">
        <v>20</v>
      </c>
      <c r="Q242" s="60" t="s">
        <v>21</v>
      </c>
      <c r="R242" s="113" t="s">
        <v>20</v>
      </c>
      <c r="S242" s="60" t="s">
        <v>21</v>
      </c>
      <c r="T242" s="113" t="s">
        <v>20</v>
      </c>
      <c r="U242" s="60" t="s">
        <v>21</v>
      </c>
      <c r="W242" s="146"/>
      <c r="X242" s="306"/>
    </row>
    <row r="243" spans="1:24" s="65" customFormat="1" ht="33.75" hidden="1">
      <c r="A243" s="336" t="s">
        <v>589</v>
      </c>
      <c r="B243" s="336"/>
      <c r="C243" s="336"/>
      <c r="D243" s="336"/>
      <c r="E243" s="336"/>
      <c r="F243" s="336"/>
      <c r="G243" s="336"/>
      <c r="H243" s="336"/>
      <c r="I243" s="336"/>
      <c r="J243" s="336"/>
      <c r="K243" s="336"/>
      <c r="L243" s="336"/>
      <c r="M243" s="336"/>
      <c r="N243" s="336"/>
      <c r="O243" s="336"/>
      <c r="P243" s="336"/>
      <c r="Q243" s="336"/>
      <c r="R243" s="336"/>
      <c r="S243" s="336"/>
      <c r="T243" s="336"/>
      <c r="U243" s="336"/>
      <c r="V243" s="337"/>
      <c r="W243" s="147"/>
      <c r="X243" s="308"/>
    </row>
    <row r="244" spans="1:24" ht="267.75" hidden="1">
      <c r="A244" s="35" t="s">
        <v>120</v>
      </c>
      <c r="B244" s="35" t="s">
        <v>121</v>
      </c>
      <c r="C244" s="55" t="s">
        <v>590</v>
      </c>
      <c r="D244" s="25">
        <v>0.5</v>
      </c>
      <c r="E244" s="55" t="s">
        <v>33</v>
      </c>
      <c r="F244" s="25">
        <v>1</v>
      </c>
      <c r="G244" s="55" t="s">
        <v>591</v>
      </c>
      <c r="H244" s="36">
        <v>43101</v>
      </c>
      <c r="I244" s="26">
        <v>43465</v>
      </c>
      <c r="J244" s="58">
        <v>0.15</v>
      </c>
      <c r="K244" s="58">
        <v>0.3</v>
      </c>
      <c r="L244" s="58">
        <v>0.7</v>
      </c>
      <c r="M244" s="58">
        <v>1</v>
      </c>
      <c r="N244" s="105">
        <v>0.1</v>
      </c>
      <c r="O244" s="55" t="s">
        <v>592</v>
      </c>
      <c r="P244" s="64"/>
      <c r="Q244" s="64"/>
      <c r="R244" s="220"/>
      <c r="S244" s="64"/>
      <c r="T244" s="220"/>
      <c r="U244" s="64"/>
      <c r="W244" s="146"/>
      <c r="X244" s="306"/>
    </row>
    <row r="245" spans="1:24" hidden="1">
      <c r="A245" s="68"/>
      <c r="B245" s="68"/>
      <c r="C245" s="68"/>
      <c r="D245" s="69">
        <f>+D244</f>
        <v>0.5</v>
      </c>
      <c r="E245" s="68"/>
      <c r="F245" s="54"/>
      <c r="G245" s="68"/>
      <c r="H245" s="68"/>
      <c r="I245" s="68"/>
      <c r="J245" s="68"/>
      <c r="K245" s="68"/>
      <c r="L245" s="68"/>
      <c r="M245" s="68"/>
      <c r="N245" s="68"/>
      <c r="O245" s="64"/>
      <c r="P245" s="64"/>
      <c r="Q245" s="64"/>
      <c r="R245" s="220"/>
      <c r="S245" s="64"/>
      <c r="T245" s="220"/>
      <c r="U245" s="64"/>
      <c r="V245" s="143"/>
      <c r="W245" s="146"/>
      <c r="X245" s="306"/>
    </row>
    <row r="246" spans="1:24" ht="33.75" hidden="1">
      <c r="A246" s="336" t="s">
        <v>117</v>
      </c>
      <c r="B246" s="336"/>
      <c r="C246" s="336"/>
      <c r="D246" s="336"/>
      <c r="E246" s="336"/>
      <c r="F246" s="336"/>
      <c r="G246" s="336"/>
      <c r="H246" s="336"/>
      <c r="I246" s="336"/>
      <c r="J246" s="336"/>
      <c r="K246" s="336"/>
      <c r="L246" s="336"/>
      <c r="M246" s="336"/>
      <c r="N246" s="336"/>
      <c r="O246" s="336"/>
      <c r="P246" s="336"/>
      <c r="Q246" s="336"/>
      <c r="R246" s="336"/>
      <c r="S246" s="336"/>
      <c r="T246" s="336"/>
      <c r="U246" s="336"/>
      <c r="V246" s="337"/>
      <c r="W246" s="146"/>
      <c r="X246" s="306"/>
    </row>
    <row r="247" spans="1:24" ht="18.75" hidden="1">
      <c r="A247" s="332" t="s">
        <v>1</v>
      </c>
      <c r="B247" s="332" t="s">
        <v>2</v>
      </c>
      <c r="C247" s="332" t="s">
        <v>3</v>
      </c>
      <c r="D247" s="332" t="s">
        <v>4</v>
      </c>
      <c r="E247" s="332" t="s">
        <v>5</v>
      </c>
      <c r="F247" s="334" t="s">
        <v>6</v>
      </c>
      <c r="G247" s="332" t="s">
        <v>7</v>
      </c>
      <c r="H247" s="338" t="s">
        <v>9</v>
      </c>
      <c r="I247" s="338"/>
      <c r="J247" s="338" t="s">
        <v>10</v>
      </c>
      <c r="K247" s="338"/>
      <c r="L247" s="338"/>
      <c r="M247" s="338"/>
      <c r="N247" s="325" t="s">
        <v>11</v>
      </c>
      <c r="O247" s="325"/>
      <c r="P247" s="325"/>
      <c r="Q247" s="325"/>
      <c r="R247" s="325"/>
      <c r="S247" s="325"/>
      <c r="T247" s="325"/>
      <c r="U247" s="325"/>
      <c r="W247" s="146"/>
      <c r="X247" s="306"/>
    </row>
    <row r="248" spans="1:24" ht="15.75" hidden="1">
      <c r="A248" s="332"/>
      <c r="B248" s="332"/>
      <c r="C248" s="332"/>
      <c r="D248" s="332"/>
      <c r="E248" s="332"/>
      <c r="F248" s="334"/>
      <c r="G248" s="332"/>
      <c r="H248" s="331" t="s">
        <v>13</v>
      </c>
      <c r="I248" s="331" t="s">
        <v>118</v>
      </c>
      <c r="J248" s="14" t="s">
        <v>15</v>
      </c>
      <c r="K248" s="14" t="s">
        <v>16</v>
      </c>
      <c r="L248" s="14" t="s">
        <v>17</v>
      </c>
      <c r="M248" s="14" t="s">
        <v>18</v>
      </c>
      <c r="N248" s="326" t="s">
        <v>15</v>
      </c>
      <c r="O248" s="326"/>
      <c r="P248" s="326" t="s">
        <v>16</v>
      </c>
      <c r="Q248" s="326"/>
      <c r="R248" s="326" t="s">
        <v>17</v>
      </c>
      <c r="S248" s="326"/>
      <c r="T248" s="326" t="s">
        <v>18</v>
      </c>
      <c r="U248" s="326"/>
      <c r="W248" s="146"/>
      <c r="X248" s="306"/>
    </row>
    <row r="249" spans="1:24" ht="31.5" hidden="1">
      <c r="A249" s="332"/>
      <c r="B249" s="332"/>
      <c r="C249" s="332"/>
      <c r="D249" s="332"/>
      <c r="E249" s="332"/>
      <c r="F249" s="334"/>
      <c r="G249" s="332"/>
      <c r="H249" s="331"/>
      <c r="I249" s="331"/>
      <c r="J249" s="50" t="s">
        <v>19</v>
      </c>
      <c r="K249" s="50" t="s">
        <v>19</v>
      </c>
      <c r="L249" s="50" t="s">
        <v>19</v>
      </c>
      <c r="M249" s="50" t="s">
        <v>19</v>
      </c>
      <c r="N249" s="60" t="s">
        <v>20</v>
      </c>
      <c r="O249" s="60" t="s">
        <v>21</v>
      </c>
      <c r="P249" s="60" t="s">
        <v>20</v>
      </c>
      <c r="Q249" s="60" t="s">
        <v>21</v>
      </c>
      <c r="R249" s="113" t="s">
        <v>20</v>
      </c>
      <c r="S249" s="60" t="s">
        <v>21</v>
      </c>
      <c r="T249" s="113" t="s">
        <v>20</v>
      </c>
      <c r="U249" s="60" t="s">
        <v>21</v>
      </c>
      <c r="W249" s="146"/>
      <c r="X249" s="306"/>
    </row>
    <row r="250" spans="1:24" s="65" customFormat="1" ht="33.75" hidden="1">
      <c r="A250" s="336" t="s">
        <v>593</v>
      </c>
      <c r="B250" s="336"/>
      <c r="C250" s="336"/>
      <c r="D250" s="336"/>
      <c r="E250" s="336"/>
      <c r="F250" s="336"/>
      <c r="G250" s="336"/>
      <c r="H250" s="336"/>
      <c r="I250" s="336"/>
      <c r="J250" s="336"/>
      <c r="K250" s="336"/>
      <c r="L250" s="336"/>
      <c r="M250" s="336"/>
      <c r="N250" s="336"/>
      <c r="O250" s="336"/>
      <c r="P250" s="336"/>
      <c r="Q250" s="336"/>
      <c r="R250" s="336"/>
      <c r="S250" s="336"/>
      <c r="T250" s="336"/>
      <c r="U250" s="336"/>
      <c r="V250" s="337"/>
      <c r="W250" s="147"/>
      <c r="X250" s="308"/>
    </row>
    <row r="251" spans="1:24" ht="102" hidden="1">
      <c r="A251" s="367" t="s">
        <v>120</v>
      </c>
      <c r="B251" s="367" t="s">
        <v>121</v>
      </c>
      <c r="C251" s="45" t="s">
        <v>594</v>
      </c>
      <c r="D251" s="37">
        <v>5.5500000000000001E-2</v>
      </c>
      <c r="E251" s="58" t="s">
        <v>85</v>
      </c>
      <c r="F251" s="46">
        <v>1000</v>
      </c>
      <c r="G251" s="38" t="s">
        <v>595</v>
      </c>
      <c r="H251" s="36">
        <v>43101</v>
      </c>
      <c r="I251" s="26">
        <v>43465</v>
      </c>
      <c r="J251" s="46">
        <v>500</v>
      </c>
      <c r="K251" s="46"/>
      <c r="L251" s="46">
        <v>1000</v>
      </c>
      <c r="M251" s="46"/>
      <c r="N251" s="68">
        <v>395</v>
      </c>
      <c r="O251" s="90" t="s">
        <v>596</v>
      </c>
      <c r="P251" s="64"/>
      <c r="Q251" s="64"/>
      <c r="R251" s="220"/>
      <c r="S251" s="64"/>
      <c r="T251" s="220"/>
      <c r="U251" s="64"/>
      <c r="W251" s="146"/>
      <c r="X251" s="306"/>
    </row>
    <row r="252" spans="1:24" ht="114.75" hidden="1">
      <c r="A252" s="367"/>
      <c r="B252" s="367"/>
      <c r="C252" s="45" t="s">
        <v>597</v>
      </c>
      <c r="D252" s="37">
        <v>5.5500000000000001E-2</v>
      </c>
      <c r="E252" s="38" t="s">
        <v>85</v>
      </c>
      <c r="F252" s="46">
        <v>3000</v>
      </c>
      <c r="G252" s="38" t="s">
        <v>598</v>
      </c>
      <c r="H252" s="36">
        <v>43101</v>
      </c>
      <c r="I252" s="26">
        <v>43465</v>
      </c>
      <c r="J252" s="46">
        <v>1500</v>
      </c>
      <c r="K252" s="46"/>
      <c r="L252" s="46">
        <v>3000</v>
      </c>
      <c r="M252" s="46"/>
      <c r="N252" s="68">
        <v>951</v>
      </c>
      <c r="O252" s="90" t="s">
        <v>599</v>
      </c>
      <c r="P252" s="64"/>
      <c r="Q252" s="64"/>
      <c r="R252" s="220"/>
      <c r="S252" s="64"/>
      <c r="T252" s="220"/>
      <c r="U252" s="64"/>
      <c r="W252" s="146"/>
      <c r="X252" s="306"/>
    </row>
    <row r="253" spans="1:24" ht="47.25" hidden="1">
      <c r="A253" s="367"/>
      <c r="B253" s="367"/>
      <c r="C253" s="367" t="s">
        <v>600</v>
      </c>
      <c r="D253" s="368">
        <v>5.5599999999999997E-2</v>
      </c>
      <c r="E253" s="353" t="s">
        <v>85</v>
      </c>
      <c r="F253" s="355">
        <v>10</v>
      </c>
      <c r="G253" s="48" t="s">
        <v>601</v>
      </c>
      <c r="H253" s="36">
        <v>43101</v>
      </c>
      <c r="I253" s="26">
        <v>43465</v>
      </c>
      <c r="J253" s="355"/>
      <c r="K253" s="355">
        <v>5</v>
      </c>
      <c r="L253" s="355"/>
      <c r="M253" s="355">
        <v>10</v>
      </c>
      <c r="N253" s="358">
        <v>0.25</v>
      </c>
      <c r="O253" s="347" t="s">
        <v>602</v>
      </c>
      <c r="P253" s="355"/>
      <c r="Q253" s="343"/>
      <c r="R253" s="357"/>
      <c r="S253" s="343"/>
      <c r="T253" s="357"/>
      <c r="U253" s="343"/>
      <c r="W253" s="146"/>
      <c r="X253" s="306"/>
    </row>
    <row r="254" spans="1:24" ht="47.25" hidden="1">
      <c r="A254" s="367"/>
      <c r="B254" s="367"/>
      <c r="C254" s="367"/>
      <c r="D254" s="368"/>
      <c r="E254" s="353"/>
      <c r="F254" s="355"/>
      <c r="G254" s="48" t="s">
        <v>603</v>
      </c>
      <c r="H254" s="36">
        <v>43101</v>
      </c>
      <c r="I254" s="26">
        <v>43465</v>
      </c>
      <c r="J254" s="355"/>
      <c r="K254" s="355">
        <v>0.5</v>
      </c>
      <c r="L254" s="355"/>
      <c r="M254" s="355">
        <v>1</v>
      </c>
      <c r="N254" s="359"/>
      <c r="O254" s="348"/>
      <c r="P254" s="355"/>
      <c r="Q254" s="343"/>
      <c r="R254" s="357"/>
      <c r="S254" s="343"/>
      <c r="T254" s="357"/>
      <c r="U254" s="343"/>
      <c r="W254" s="146"/>
      <c r="X254" s="306"/>
    </row>
    <row r="255" spans="1:24" ht="47.25" hidden="1">
      <c r="A255" s="367"/>
      <c r="B255" s="367"/>
      <c r="C255" s="367"/>
      <c r="D255" s="368"/>
      <c r="E255" s="353"/>
      <c r="F255" s="355"/>
      <c r="G255" s="48" t="s">
        <v>604</v>
      </c>
      <c r="H255" s="36">
        <v>43101</v>
      </c>
      <c r="I255" s="26">
        <v>43465</v>
      </c>
      <c r="J255" s="355"/>
      <c r="K255" s="355">
        <v>0.5</v>
      </c>
      <c r="L255" s="355"/>
      <c r="M255" s="355">
        <v>1</v>
      </c>
      <c r="N255" s="359"/>
      <c r="O255" s="348"/>
      <c r="P255" s="355"/>
      <c r="Q255" s="343"/>
      <c r="R255" s="357"/>
      <c r="S255" s="343"/>
      <c r="T255" s="357"/>
      <c r="U255" s="343"/>
      <c r="W255" s="146"/>
      <c r="X255" s="306"/>
    </row>
    <row r="256" spans="1:24" ht="47.25" hidden="1">
      <c r="A256" s="367"/>
      <c r="B256" s="367"/>
      <c r="C256" s="367" t="s">
        <v>605</v>
      </c>
      <c r="D256" s="368">
        <v>5.5599999999999997E-2</v>
      </c>
      <c r="E256" s="354" t="s">
        <v>33</v>
      </c>
      <c r="F256" s="356">
        <v>1</v>
      </c>
      <c r="G256" s="48" t="s">
        <v>606</v>
      </c>
      <c r="H256" s="36">
        <v>43101</v>
      </c>
      <c r="I256" s="26">
        <v>43465</v>
      </c>
      <c r="J256" s="356">
        <v>0.25</v>
      </c>
      <c r="K256" s="356">
        <v>0.5</v>
      </c>
      <c r="L256" s="356">
        <v>0.75</v>
      </c>
      <c r="M256" s="356">
        <v>1</v>
      </c>
      <c r="N256" s="352">
        <v>0.25</v>
      </c>
      <c r="O256" s="349" t="s">
        <v>607</v>
      </c>
      <c r="P256" s="356"/>
      <c r="Q256" s="343"/>
      <c r="R256" s="344"/>
      <c r="S256" s="343"/>
      <c r="T256" s="344"/>
      <c r="U256" s="343"/>
      <c r="W256" s="146"/>
      <c r="X256" s="306"/>
    </row>
    <row r="257" spans="1:24" ht="31.5" hidden="1">
      <c r="A257" s="367"/>
      <c r="B257" s="367"/>
      <c r="C257" s="367"/>
      <c r="D257" s="354"/>
      <c r="E257" s="354"/>
      <c r="F257" s="356"/>
      <c r="G257" s="48" t="s">
        <v>608</v>
      </c>
      <c r="H257" s="36">
        <v>43101</v>
      </c>
      <c r="I257" s="26">
        <v>43465</v>
      </c>
      <c r="J257" s="356">
        <v>0.25</v>
      </c>
      <c r="K257" s="356">
        <v>0.5</v>
      </c>
      <c r="L257" s="356">
        <v>0.75</v>
      </c>
      <c r="M257" s="356">
        <v>1</v>
      </c>
      <c r="N257" s="352"/>
      <c r="O257" s="349"/>
      <c r="P257" s="356"/>
      <c r="Q257" s="343"/>
      <c r="R257" s="344"/>
      <c r="S257" s="343"/>
      <c r="T257" s="344"/>
      <c r="U257" s="343"/>
      <c r="W257" s="146"/>
      <c r="X257" s="306"/>
    </row>
    <row r="258" spans="1:24" ht="15.75" hidden="1">
      <c r="A258" s="367"/>
      <c r="B258" s="367"/>
      <c r="C258" s="367"/>
      <c r="D258" s="354"/>
      <c r="E258" s="354"/>
      <c r="F258" s="356"/>
      <c r="G258" s="48" t="s">
        <v>609</v>
      </c>
      <c r="H258" s="36">
        <v>43101</v>
      </c>
      <c r="I258" s="26">
        <v>43465</v>
      </c>
      <c r="J258" s="356">
        <v>0.25</v>
      </c>
      <c r="K258" s="356">
        <v>0.5</v>
      </c>
      <c r="L258" s="356">
        <v>0.75</v>
      </c>
      <c r="M258" s="356">
        <v>1</v>
      </c>
      <c r="N258" s="352"/>
      <c r="O258" s="349"/>
      <c r="P258" s="356"/>
      <c r="Q258" s="343"/>
      <c r="R258" s="344"/>
      <c r="S258" s="343"/>
      <c r="T258" s="344"/>
      <c r="U258" s="343"/>
      <c r="W258" s="146"/>
      <c r="X258" s="306"/>
    </row>
    <row r="259" spans="1:24" ht="15.75" hidden="1">
      <c r="A259" s="367"/>
      <c r="B259" s="367"/>
      <c r="C259" s="367"/>
      <c r="D259" s="354"/>
      <c r="E259" s="354"/>
      <c r="F259" s="356"/>
      <c r="G259" s="48" t="s">
        <v>610</v>
      </c>
      <c r="H259" s="36">
        <v>43101</v>
      </c>
      <c r="I259" s="26">
        <v>43465</v>
      </c>
      <c r="J259" s="356">
        <v>0.25</v>
      </c>
      <c r="K259" s="356">
        <v>0.5</v>
      </c>
      <c r="L259" s="356">
        <v>0.75</v>
      </c>
      <c r="M259" s="356">
        <v>1</v>
      </c>
      <c r="N259" s="352"/>
      <c r="O259" s="349"/>
      <c r="P259" s="356"/>
      <c r="Q259" s="343"/>
      <c r="R259" s="344"/>
      <c r="S259" s="343"/>
      <c r="T259" s="344"/>
      <c r="U259" s="343"/>
      <c r="W259" s="146"/>
      <c r="X259" s="306"/>
    </row>
    <row r="260" spans="1:24" ht="189" hidden="1">
      <c r="A260" s="367"/>
      <c r="B260" s="367"/>
      <c r="C260" s="48" t="s">
        <v>611</v>
      </c>
      <c r="D260" s="59">
        <v>5.5500000000000001E-2</v>
      </c>
      <c r="E260" s="56" t="s">
        <v>85</v>
      </c>
      <c r="F260" s="46">
        <v>300</v>
      </c>
      <c r="G260" s="48" t="s">
        <v>612</v>
      </c>
      <c r="H260" s="36">
        <v>43101</v>
      </c>
      <c r="I260" s="26">
        <v>43465</v>
      </c>
      <c r="J260" s="46">
        <v>150</v>
      </c>
      <c r="K260" s="46"/>
      <c r="L260" s="46">
        <v>150</v>
      </c>
      <c r="M260" s="46"/>
      <c r="N260" s="105">
        <v>0.66666666666666663</v>
      </c>
      <c r="O260" s="90" t="s">
        <v>613</v>
      </c>
      <c r="P260" s="46"/>
      <c r="Q260" s="64"/>
      <c r="R260" s="223"/>
      <c r="S260" s="64"/>
      <c r="T260" s="223"/>
      <c r="U260" s="64"/>
      <c r="W260" s="146"/>
      <c r="X260" s="306"/>
    </row>
    <row r="261" spans="1:24" ht="153" hidden="1">
      <c r="A261" s="367"/>
      <c r="B261" s="367"/>
      <c r="C261" s="48" t="s">
        <v>614</v>
      </c>
      <c r="D261" s="59">
        <v>5.5500000000000001E-2</v>
      </c>
      <c r="E261" s="56" t="s">
        <v>33</v>
      </c>
      <c r="F261" s="56">
        <v>1</v>
      </c>
      <c r="G261" s="48" t="s">
        <v>615</v>
      </c>
      <c r="H261" s="36">
        <v>43101</v>
      </c>
      <c r="I261" s="26">
        <v>43465</v>
      </c>
      <c r="J261" s="56"/>
      <c r="K261" s="56">
        <v>0.5</v>
      </c>
      <c r="L261" s="56"/>
      <c r="M261" s="56">
        <v>1</v>
      </c>
      <c r="N261" s="56">
        <v>7.0000000000000007E-2</v>
      </c>
      <c r="O261" s="106" t="s">
        <v>616</v>
      </c>
      <c r="P261" s="56"/>
      <c r="Q261" s="64"/>
      <c r="R261" s="224"/>
      <c r="S261" s="64"/>
      <c r="T261" s="224"/>
      <c r="U261" s="64"/>
      <c r="W261" s="146"/>
      <c r="X261" s="306"/>
    </row>
    <row r="262" spans="1:24" ht="204.75" hidden="1">
      <c r="A262" s="367"/>
      <c r="B262" s="367"/>
      <c r="C262" s="48" t="s">
        <v>617</v>
      </c>
      <c r="D262" s="59">
        <v>5.5599999999999997E-2</v>
      </c>
      <c r="E262" s="57" t="s">
        <v>33</v>
      </c>
      <c r="F262" s="56">
        <v>1</v>
      </c>
      <c r="G262" s="48" t="s">
        <v>618</v>
      </c>
      <c r="H262" s="36">
        <v>43101</v>
      </c>
      <c r="I262" s="26">
        <v>43465</v>
      </c>
      <c r="J262" s="56">
        <v>0.5</v>
      </c>
      <c r="K262" s="56">
        <v>1</v>
      </c>
      <c r="L262" s="56"/>
      <c r="M262" s="56"/>
      <c r="N262" s="56">
        <v>1</v>
      </c>
      <c r="O262" s="90" t="s">
        <v>619</v>
      </c>
      <c r="P262" s="56"/>
      <c r="Q262" s="64"/>
      <c r="R262" s="224"/>
      <c r="S262" s="64"/>
      <c r="T262" s="224"/>
      <c r="U262" s="64"/>
      <c r="W262" s="146"/>
      <c r="X262" s="306"/>
    </row>
    <row r="263" spans="1:24" ht="15.75" hidden="1">
      <c r="A263" s="367"/>
      <c r="B263" s="367"/>
      <c r="C263" s="367" t="s">
        <v>620</v>
      </c>
      <c r="D263" s="369">
        <v>5.5599999999999997E-2</v>
      </c>
      <c r="E263" s="354" t="s">
        <v>33</v>
      </c>
      <c r="F263" s="353">
        <v>1</v>
      </c>
      <c r="G263" s="48" t="s">
        <v>621</v>
      </c>
      <c r="H263" s="36">
        <v>43101</v>
      </c>
      <c r="I263" s="26">
        <v>43465</v>
      </c>
      <c r="J263" s="353">
        <v>0.25</v>
      </c>
      <c r="K263" s="353">
        <v>0.5</v>
      </c>
      <c r="L263" s="353">
        <v>0.75</v>
      </c>
      <c r="M263" s="353">
        <v>1</v>
      </c>
      <c r="N263" s="353">
        <v>0.25</v>
      </c>
      <c r="O263" s="350" t="s">
        <v>622</v>
      </c>
      <c r="P263" s="353"/>
      <c r="Q263" s="343"/>
      <c r="R263" s="345"/>
      <c r="S263" s="343"/>
      <c r="T263" s="345"/>
      <c r="U263" s="343"/>
      <c r="W263" s="146"/>
      <c r="X263" s="306"/>
    </row>
    <row r="264" spans="1:24" ht="15.75" hidden="1">
      <c r="A264" s="367"/>
      <c r="B264" s="367"/>
      <c r="C264" s="367"/>
      <c r="D264" s="369"/>
      <c r="E264" s="354"/>
      <c r="F264" s="354"/>
      <c r="G264" s="48" t="s">
        <v>623</v>
      </c>
      <c r="H264" s="36">
        <v>43101</v>
      </c>
      <c r="I264" s="26">
        <v>43465</v>
      </c>
      <c r="J264" s="354">
        <v>0.25</v>
      </c>
      <c r="K264" s="354">
        <v>0.5</v>
      </c>
      <c r="L264" s="354">
        <v>0.75</v>
      </c>
      <c r="M264" s="354">
        <v>1</v>
      </c>
      <c r="N264" s="354"/>
      <c r="O264" s="350"/>
      <c r="P264" s="354"/>
      <c r="Q264" s="343"/>
      <c r="R264" s="346"/>
      <c r="S264" s="343"/>
      <c r="T264" s="346"/>
      <c r="U264" s="343"/>
      <c r="W264" s="146"/>
      <c r="X264" s="306"/>
    </row>
    <row r="265" spans="1:24" ht="15.75" hidden="1">
      <c r="A265" s="367"/>
      <c r="B265" s="367"/>
      <c r="C265" s="367" t="s">
        <v>624</v>
      </c>
      <c r="D265" s="369">
        <v>5.5599999999999997E-2</v>
      </c>
      <c r="E265" s="354" t="s">
        <v>33</v>
      </c>
      <c r="F265" s="353">
        <v>1</v>
      </c>
      <c r="G265" s="48" t="s">
        <v>621</v>
      </c>
      <c r="H265" s="36">
        <v>43101</v>
      </c>
      <c r="I265" s="26">
        <v>43465</v>
      </c>
      <c r="J265" s="353">
        <v>0.25</v>
      </c>
      <c r="K265" s="353">
        <v>0.5</v>
      </c>
      <c r="L265" s="353">
        <v>0.75</v>
      </c>
      <c r="M265" s="353">
        <v>1</v>
      </c>
      <c r="N265" s="353">
        <v>0.2</v>
      </c>
      <c r="O265" s="351" t="s">
        <v>625</v>
      </c>
      <c r="P265" s="353"/>
      <c r="Q265" s="343"/>
      <c r="R265" s="345"/>
      <c r="S265" s="343"/>
      <c r="T265" s="345"/>
      <c r="U265" s="343"/>
      <c r="W265" s="146"/>
      <c r="X265" s="306"/>
    </row>
    <row r="266" spans="1:24" ht="15.75" hidden="1">
      <c r="A266" s="367"/>
      <c r="B266" s="367"/>
      <c r="C266" s="367"/>
      <c r="D266" s="369"/>
      <c r="E266" s="354"/>
      <c r="F266" s="354"/>
      <c r="G266" s="48" t="s">
        <v>623</v>
      </c>
      <c r="H266" s="36">
        <v>43101</v>
      </c>
      <c r="I266" s="26">
        <v>43465</v>
      </c>
      <c r="J266" s="354">
        <v>0.25</v>
      </c>
      <c r="K266" s="354">
        <v>0.5</v>
      </c>
      <c r="L266" s="354">
        <v>0.75</v>
      </c>
      <c r="M266" s="354">
        <v>1</v>
      </c>
      <c r="N266" s="354"/>
      <c r="O266" s="351"/>
      <c r="P266" s="354"/>
      <c r="Q266" s="343"/>
      <c r="R266" s="346"/>
      <c r="S266" s="343"/>
      <c r="T266" s="346"/>
      <c r="U266" s="343"/>
      <c r="W266" s="146"/>
      <c r="X266" s="306"/>
    </row>
    <row r="267" spans="1:24">
      <c r="D267" s="82">
        <f>SUM(D251:D265)</f>
        <v>0.49999999999999994</v>
      </c>
      <c r="W267" s="146"/>
      <c r="X267" s="306"/>
    </row>
    <row r="268" spans="1:24">
      <c r="X268" s="306"/>
    </row>
    <row r="269" spans="1:24">
      <c r="X269" s="306"/>
    </row>
    <row r="270" spans="1:24">
      <c r="X270" s="306"/>
    </row>
    <row r="271" spans="1:24">
      <c r="X271" s="306"/>
    </row>
    <row r="272" spans="1:24">
      <c r="X272" s="306"/>
    </row>
    <row r="273" spans="24:24">
      <c r="X273" s="306"/>
    </row>
    <row r="274" spans="24:24">
      <c r="X274" s="306"/>
    </row>
    <row r="275" spans="24:24">
      <c r="X275" s="306"/>
    </row>
    <row r="276" spans="24:24">
      <c r="X276" s="306"/>
    </row>
    <row r="277" spans="24:24">
      <c r="X277" s="306"/>
    </row>
  </sheetData>
  <mergeCells count="428">
    <mergeCell ref="C185:C187"/>
    <mergeCell ref="R80:S80"/>
    <mergeCell ref="B105:B108"/>
    <mergeCell ref="C105:C108"/>
    <mergeCell ref="D105:D108"/>
    <mergeCell ref="R132:S132"/>
    <mergeCell ref="O102:O103"/>
    <mergeCell ref="P102:P103"/>
    <mergeCell ref="Q102:Q103"/>
    <mergeCell ref="B131:B133"/>
    <mergeCell ref="C131:C133"/>
    <mergeCell ref="D98:D100"/>
    <mergeCell ref="E98:E100"/>
    <mergeCell ref="F98:F100"/>
    <mergeCell ref="A130:V130"/>
    <mergeCell ref="A131:A133"/>
    <mergeCell ref="A122:A128"/>
    <mergeCell ref="E79:E81"/>
    <mergeCell ref="F79:F81"/>
    <mergeCell ref="G79:G81"/>
    <mergeCell ref="N102:N103"/>
    <mergeCell ref="A4:V4"/>
    <mergeCell ref="O203:O204"/>
    <mergeCell ref="A17:V17"/>
    <mergeCell ref="A156:A174"/>
    <mergeCell ref="B156:B174"/>
    <mergeCell ref="A202:A237"/>
    <mergeCell ref="B202:B237"/>
    <mergeCell ref="G203:G204"/>
    <mergeCell ref="H203:H204"/>
    <mergeCell ref="I203:I204"/>
    <mergeCell ref="A181:A182"/>
    <mergeCell ref="B181:B182"/>
    <mergeCell ref="A189:A195"/>
    <mergeCell ref="B189:B195"/>
    <mergeCell ref="G141:G143"/>
    <mergeCell ref="H141:I141"/>
    <mergeCell ref="J141:M141"/>
    <mergeCell ref="A145:A149"/>
    <mergeCell ref="B145:B149"/>
    <mergeCell ref="U105:U108"/>
    <mergeCell ref="P132:Q132"/>
    <mergeCell ref="A184:V184"/>
    <mergeCell ref="A185:A187"/>
    <mergeCell ref="B185:B187"/>
    <mergeCell ref="A135:A138"/>
    <mergeCell ref="B135:B138"/>
    <mergeCell ref="H105:H108"/>
    <mergeCell ref="I105:I108"/>
    <mergeCell ref="J105:J108"/>
    <mergeCell ref="K105:K108"/>
    <mergeCell ref="L105:L108"/>
    <mergeCell ref="A134:V134"/>
    <mergeCell ref="E105:E108"/>
    <mergeCell ref="F105:F108"/>
    <mergeCell ref="T132:U132"/>
    <mergeCell ref="C253:C255"/>
    <mergeCell ref="D253:D255"/>
    <mergeCell ref="E253:E255"/>
    <mergeCell ref="F253:F255"/>
    <mergeCell ref="J253:J255"/>
    <mergeCell ref="K253:K255"/>
    <mergeCell ref="L253:L255"/>
    <mergeCell ref="M253:M255"/>
    <mergeCell ref="M105:M108"/>
    <mergeCell ref="A239:V239"/>
    <mergeCell ref="A240:A242"/>
    <mergeCell ref="B240:B242"/>
    <mergeCell ref="C240:C242"/>
    <mergeCell ref="D240:D242"/>
    <mergeCell ref="E240:E242"/>
    <mergeCell ref="F240:F242"/>
    <mergeCell ref="G240:G242"/>
    <mergeCell ref="H240:I240"/>
    <mergeCell ref="J240:M240"/>
    <mergeCell ref="N240:U240"/>
    <mergeCell ref="H241:H242"/>
    <mergeCell ref="I241:I242"/>
    <mergeCell ref="N241:O241"/>
    <mergeCell ref="P241:Q241"/>
    <mergeCell ref="A251:A266"/>
    <mergeCell ref="B251:B266"/>
    <mergeCell ref="N199:O199"/>
    <mergeCell ref="P199:Q199"/>
    <mergeCell ref="R199:S199"/>
    <mergeCell ref="T199:U199"/>
    <mergeCell ref="D185:D187"/>
    <mergeCell ref="E185:E187"/>
    <mergeCell ref="F185:F187"/>
    <mergeCell ref="M265:M266"/>
    <mergeCell ref="C265:C266"/>
    <mergeCell ref="D265:D266"/>
    <mergeCell ref="E265:E266"/>
    <mergeCell ref="F265:F266"/>
    <mergeCell ref="M256:M259"/>
    <mergeCell ref="M263:M264"/>
    <mergeCell ref="J265:J266"/>
    <mergeCell ref="J256:J259"/>
    <mergeCell ref="K256:K259"/>
    <mergeCell ref="L256:L259"/>
    <mergeCell ref="C263:C264"/>
    <mergeCell ref="D263:D264"/>
    <mergeCell ref="E263:E264"/>
    <mergeCell ref="F263:F264"/>
    <mergeCell ref="J263:J264"/>
    <mergeCell ref="K263:K264"/>
    <mergeCell ref="L263:L264"/>
    <mergeCell ref="K265:K266"/>
    <mergeCell ref="L265:L266"/>
    <mergeCell ref="C256:C259"/>
    <mergeCell ref="D256:D259"/>
    <mergeCell ref="E256:E259"/>
    <mergeCell ref="F256:F259"/>
    <mergeCell ref="A121:V121"/>
    <mergeCell ref="G131:G133"/>
    <mergeCell ref="H131:I131"/>
    <mergeCell ref="J131:M131"/>
    <mergeCell ref="N131:U131"/>
    <mergeCell ref="M98:M100"/>
    <mergeCell ref="B102:B103"/>
    <mergeCell ref="C102:C103"/>
    <mergeCell ref="D102:D103"/>
    <mergeCell ref="E102:E103"/>
    <mergeCell ref="F102:F103"/>
    <mergeCell ref="H102:H103"/>
    <mergeCell ref="I102:I103"/>
    <mergeCell ref="J102:J103"/>
    <mergeCell ref="K102:K103"/>
    <mergeCell ref="L102:L103"/>
    <mergeCell ref="M102:M103"/>
    <mergeCell ref="H98:H100"/>
    <mergeCell ref="I98:I100"/>
    <mergeCell ref="J98:J100"/>
    <mergeCell ref="K98:K100"/>
    <mergeCell ref="L98:L100"/>
    <mergeCell ref="N105:N108"/>
    <mergeCell ref="O105:O108"/>
    <mergeCell ref="H80:H81"/>
    <mergeCell ref="I80:I81"/>
    <mergeCell ref="B95:B96"/>
    <mergeCell ref="C95:C96"/>
    <mergeCell ref="D95:D96"/>
    <mergeCell ref="E95:E96"/>
    <mergeCell ref="F95:F96"/>
    <mergeCell ref="H95:H96"/>
    <mergeCell ref="I95:I96"/>
    <mergeCell ref="H89:H90"/>
    <mergeCell ref="I89:I90"/>
    <mergeCell ref="B89:B90"/>
    <mergeCell ref="C89:C90"/>
    <mergeCell ref="I83:I86"/>
    <mergeCell ref="B79:B81"/>
    <mergeCell ref="C79:C81"/>
    <mergeCell ref="D79:D81"/>
    <mergeCell ref="H79:I79"/>
    <mergeCell ref="A5:A7"/>
    <mergeCell ref="B5:B7"/>
    <mergeCell ref="C5:C7"/>
    <mergeCell ref="D5:D7"/>
    <mergeCell ref="G5:G7"/>
    <mergeCell ref="I5:J5"/>
    <mergeCell ref="K5:N5"/>
    <mergeCell ref="I6:I7"/>
    <mergeCell ref="J6:J7"/>
    <mergeCell ref="H5:H7"/>
    <mergeCell ref="J79:M79"/>
    <mergeCell ref="B98:B100"/>
    <mergeCell ref="C98:C100"/>
    <mergeCell ref="N19:U19"/>
    <mergeCell ref="N20:O20"/>
    <mergeCell ref="P20:Q20"/>
    <mergeCell ref="R20:S20"/>
    <mergeCell ref="T20:U20"/>
    <mergeCell ref="E5:E7"/>
    <mergeCell ref="F5:F7"/>
    <mergeCell ref="A16:V16"/>
    <mergeCell ref="A18:V18"/>
    <mergeCell ref="A8:A14"/>
    <mergeCell ref="B8:B11"/>
    <mergeCell ref="A23:A76"/>
    <mergeCell ref="B23:B76"/>
    <mergeCell ref="A83:A115"/>
    <mergeCell ref="B83:B86"/>
    <mergeCell ref="C83:C86"/>
    <mergeCell ref="D83:D86"/>
    <mergeCell ref="E83:E86"/>
    <mergeCell ref="F83:F86"/>
    <mergeCell ref="H83:H86"/>
    <mergeCell ref="D89:D90"/>
    <mergeCell ref="B12:B14"/>
    <mergeCell ref="A19:A21"/>
    <mergeCell ref="B19:B21"/>
    <mergeCell ref="C19:C21"/>
    <mergeCell ref="D19:D21"/>
    <mergeCell ref="E19:E21"/>
    <mergeCell ref="F19:F21"/>
    <mergeCell ref="G19:G21"/>
    <mergeCell ref="H19:I19"/>
    <mergeCell ref="J19:M19"/>
    <mergeCell ref="H20:H21"/>
    <mergeCell ref="I20:I21"/>
    <mergeCell ref="A22:V22"/>
    <mergeCell ref="A117:V117"/>
    <mergeCell ref="A118:A120"/>
    <mergeCell ref="B118:B120"/>
    <mergeCell ref="C118:C120"/>
    <mergeCell ref="D118:D120"/>
    <mergeCell ref="E118:E120"/>
    <mergeCell ref="F118:F120"/>
    <mergeCell ref="G118:G120"/>
    <mergeCell ref="H118:I118"/>
    <mergeCell ref="J118:M118"/>
    <mergeCell ref="N118:U118"/>
    <mergeCell ref="H119:H120"/>
    <mergeCell ref="I119:I120"/>
    <mergeCell ref="N119:O119"/>
    <mergeCell ref="P119:Q119"/>
    <mergeCell ref="R119:S119"/>
    <mergeCell ref="T119:U119"/>
    <mergeCell ref="A78:V78"/>
    <mergeCell ref="A79:A81"/>
    <mergeCell ref="N79:U79"/>
    <mergeCell ref="G185:G187"/>
    <mergeCell ref="H185:I185"/>
    <mergeCell ref="J185:M185"/>
    <mergeCell ref="N185:U185"/>
    <mergeCell ref="H186:H187"/>
    <mergeCell ref="I186:I187"/>
    <mergeCell ref="N186:O186"/>
    <mergeCell ref="P186:Q186"/>
    <mergeCell ref="R186:S186"/>
    <mergeCell ref="T186:U186"/>
    <mergeCell ref="A197:V197"/>
    <mergeCell ref="A198:A200"/>
    <mergeCell ref="B198:B200"/>
    <mergeCell ref="C198:C200"/>
    <mergeCell ref="D198:D200"/>
    <mergeCell ref="E198:E200"/>
    <mergeCell ref="F198:F200"/>
    <mergeCell ref="R241:S241"/>
    <mergeCell ref="T241:U241"/>
    <mergeCell ref="G198:G200"/>
    <mergeCell ref="H198:I198"/>
    <mergeCell ref="J198:M198"/>
    <mergeCell ref="N198:U198"/>
    <mergeCell ref="H199:H200"/>
    <mergeCell ref="I199:I200"/>
    <mergeCell ref="B247:B249"/>
    <mergeCell ref="C247:C249"/>
    <mergeCell ref="D247:D249"/>
    <mergeCell ref="E247:E249"/>
    <mergeCell ref="F247:F249"/>
    <mergeCell ref="G247:G249"/>
    <mergeCell ref="H247:I247"/>
    <mergeCell ref="J247:M247"/>
    <mergeCell ref="N247:U247"/>
    <mergeCell ref="H248:H249"/>
    <mergeCell ref="I248:I249"/>
    <mergeCell ref="N248:O248"/>
    <mergeCell ref="P248:Q248"/>
    <mergeCell ref="R248:S248"/>
    <mergeCell ref="T248:U248"/>
    <mergeCell ref="A155:V155"/>
    <mergeCell ref="A180:V180"/>
    <mergeCell ref="A188:V188"/>
    <mergeCell ref="A201:V201"/>
    <mergeCell ref="A243:V243"/>
    <mergeCell ref="A250:V250"/>
    <mergeCell ref="N253:N255"/>
    <mergeCell ref="T253:T255"/>
    <mergeCell ref="U253:U255"/>
    <mergeCell ref="D177:D179"/>
    <mergeCell ref="E177:E179"/>
    <mergeCell ref="F177:F179"/>
    <mergeCell ref="G177:G179"/>
    <mergeCell ref="H177:I177"/>
    <mergeCell ref="J177:M177"/>
    <mergeCell ref="N177:U177"/>
    <mergeCell ref="H178:H179"/>
    <mergeCell ref="I178:I179"/>
    <mergeCell ref="N178:O178"/>
    <mergeCell ref="P178:Q178"/>
    <mergeCell ref="R178:S178"/>
    <mergeCell ref="T178:U178"/>
    <mergeCell ref="A246:V246"/>
    <mergeCell ref="A247:A249"/>
    <mergeCell ref="N265:N266"/>
    <mergeCell ref="P253:P255"/>
    <mergeCell ref="P256:P259"/>
    <mergeCell ref="P263:P264"/>
    <mergeCell ref="P265:P266"/>
    <mergeCell ref="R253:R255"/>
    <mergeCell ref="R256:R259"/>
    <mergeCell ref="R263:R264"/>
    <mergeCell ref="R265:R266"/>
    <mergeCell ref="U256:U259"/>
    <mergeCell ref="U263:U264"/>
    <mergeCell ref="U265:U266"/>
    <mergeCell ref="A176:V176"/>
    <mergeCell ref="A177:A179"/>
    <mergeCell ref="B177:B179"/>
    <mergeCell ref="C177:C179"/>
    <mergeCell ref="T256:T259"/>
    <mergeCell ref="T263:T264"/>
    <mergeCell ref="T265:T266"/>
    <mergeCell ref="O253:O255"/>
    <mergeCell ref="O256:O259"/>
    <mergeCell ref="O263:O264"/>
    <mergeCell ref="O265:O266"/>
    <mergeCell ref="Q253:Q255"/>
    <mergeCell ref="Q256:Q259"/>
    <mergeCell ref="Q263:Q264"/>
    <mergeCell ref="Q265:Q266"/>
    <mergeCell ref="S253:S255"/>
    <mergeCell ref="S256:S259"/>
    <mergeCell ref="S263:S264"/>
    <mergeCell ref="S265:S266"/>
    <mergeCell ref="N256:N259"/>
    <mergeCell ref="N263:N264"/>
    <mergeCell ref="Q105:Q108"/>
    <mergeCell ref="R83:R86"/>
    <mergeCell ref="R98:R100"/>
    <mergeCell ref="S83:S86"/>
    <mergeCell ref="T83:T86"/>
    <mergeCell ref="U83:U86"/>
    <mergeCell ref="R89:R90"/>
    <mergeCell ref="S89:S90"/>
    <mergeCell ref="T89:T90"/>
    <mergeCell ref="R95:R96"/>
    <mergeCell ref="S95:S96"/>
    <mergeCell ref="T95:T96"/>
    <mergeCell ref="S98:S100"/>
    <mergeCell ref="T98:T100"/>
    <mergeCell ref="Q83:Q86"/>
    <mergeCell ref="Q89:Q90"/>
    <mergeCell ref="U102:U103"/>
    <mergeCell ref="N95:N96"/>
    <mergeCell ref="O95:O96"/>
    <mergeCell ref="P95:P96"/>
    <mergeCell ref="Q95:Q96"/>
    <mergeCell ref="N98:N100"/>
    <mergeCell ref="O98:O100"/>
    <mergeCell ref="P98:P100"/>
    <mergeCell ref="E152:E154"/>
    <mergeCell ref="F152:F154"/>
    <mergeCell ref="G152:G154"/>
    <mergeCell ref="H152:I152"/>
    <mergeCell ref="J152:M152"/>
    <mergeCell ref="H153:H154"/>
    <mergeCell ref="I153:I154"/>
    <mergeCell ref="N153:O153"/>
    <mergeCell ref="P153:Q153"/>
    <mergeCell ref="N152:U152"/>
    <mergeCell ref="R153:S153"/>
    <mergeCell ref="T153:U153"/>
    <mergeCell ref="A144:V144"/>
    <mergeCell ref="A151:V151"/>
    <mergeCell ref="N141:U141"/>
    <mergeCell ref="H142:H143"/>
    <mergeCell ref="I142:I143"/>
    <mergeCell ref="N142:O142"/>
    <mergeCell ref="P142:Q142"/>
    <mergeCell ref="R142:S142"/>
    <mergeCell ref="T142:U142"/>
    <mergeCell ref="A140:V140"/>
    <mergeCell ref="A141:A143"/>
    <mergeCell ref="B141:B143"/>
    <mergeCell ref="C141:C143"/>
    <mergeCell ref="D141:D143"/>
    <mergeCell ref="E141:E143"/>
    <mergeCell ref="F141:F143"/>
    <mergeCell ref="H132:H133"/>
    <mergeCell ref="I132:I133"/>
    <mergeCell ref="N132:O132"/>
    <mergeCell ref="A152:A154"/>
    <mergeCell ref="B152:B154"/>
    <mergeCell ref="C152:C154"/>
    <mergeCell ref="D152:D154"/>
    <mergeCell ref="O83:O86"/>
    <mergeCell ref="P83:P86"/>
    <mergeCell ref="N89:N90"/>
    <mergeCell ref="O89:O90"/>
    <mergeCell ref="P89:P90"/>
    <mergeCell ref="D131:D133"/>
    <mergeCell ref="E131:E133"/>
    <mergeCell ref="F131:F133"/>
    <mergeCell ref="E89:E90"/>
    <mergeCell ref="F89:F90"/>
    <mergeCell ref="L83:L86"/>
    <mergeCell ref="M83:M86"/>
    <mergeCell ref="M89:M90"/>
    <mergeCell ref="J95:J96"/>
    <mergeCell ref="K95:K96"/>
    <mergeCell ref="L95:L96"/>
    <mergeCell ref="M95:M96"/>
    <mergeCell ref="W105:W108"/>
    <mergeCell ref="W89:W90"/>
    <mergeCell ref="W5:W7"/>
    <mergeCell ref="W80:W82"/>
    <mergeCell ref="W83:W86"/>
    <mergeCell ref="W95:W96"/>
    <mergeCell ref="W98:W100"/>
    <mergeCell ref="W102:W103"/>
    <mergeCell ref="O5:V5"/>
    <mergeCell ref="O6:P6"/>
    <mergeCell ref="Q6:R6"/>
    <mergeCell ref="S6:T6"/>
    <mergeCell ref="U6:V6"/>
    <mergeCell ref="R105:R108"/>
    <mergeCell ref="S105:S108"/>
    <mergeCell ref="T105:T108"/>
    <mergeCell ref="R102:R103"/>
    <mergeCell ref="S102:S103"/>
    <mergeCell ref="T102:T103"/>
    <mergeCell ref="Q98:Q100"/>
    <mergeCell ref="U89:U90"/>
    <mergeCell ref="U95:U96"/>
    <mergeCell ref="U98:U100"/>
    <mergeCell ref="P105:P108"/>
    <mergeCell ref="N80:O80"/>
    <mergeCell ref="P80:Q80"/>
    <mergeCell ref="T80:U80"/>
    <mergeCell ref="N83:N86"/>
    <mergeCell ref="K89:K90"/>
    <mergeCell ref="L89:L90"/>
    <mergeCell ref="J83:J86"/>
    <mergeCell ref="K83:K86"/>
    <mergeCell ref="J89:J90"/>
  </mergeCells>
  <pageMargins left="0.23622047244094491" right="0.23622047244094491" top="0.74803149606299213" bottom="0.74803149606299213" header="0.31496062992125984" footer="0.31496062992125984"/>
  <pageSetup scale="50" orientation="landscape" horizontalDpi="300" verticalDpi="300" r:id="rId1"/>
  <headerFooter>
    <oddFooter>&amp;L&amp;1#&amp;"Calibri"&amp;10 Información pública reservada</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Categorías!$A$3:$A$9</xm:f>
          </x14:formula1>
          <xm:sqref>A8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9"/>
  <sheetViews>
    <sheetView showGridLines="0" topLeftCell="B1" zoomScale="98" zoomScaleNormal="98" workbookViewId="0">
      <selection activeCell="G8" sqref="G8:G9"/>
    </sheetView>
  </sheetViews>
  <sheetFormatPr baseColWidth="10" defaultColWidth="10.7109375" defaultRowHeight="12.75"/>
  <cols>
    <col min="1" max="1" width="19.7109375" customWidth="1"/>
    <col min="2" max="2" width="10.140625" customWidth="1"/>
    <col min="3" max="3" width="19.5703125" style="13" customWidth="1"/>
    <col min="4" max="4" width="18" customWidth="1"/>
    <col min="5" max="5" width="25.140625" customWidth="1"/>
    <col min="6" max="6" width="17.5703125" customWidth="1"/>
    <col min="7" max="7" width="42.85546875" customWidth="1"/>
    <col min="8" max="8" width="39.140625" customWidth="1"/>
    <col min="9" max="9" width="14" customWidth="1"/>
    <col min="10" max="10" width="14.42578125" customWidth="1"/>
    <col min="11" max="13" width="15" customWidth="1"/>
    <col min="14" max="14" width="15.5703125" customWidth="1"/>
    <col min="15" max="15" width="12" customWidth="1"/>
    <col min="16" max="16" width="39.28515625" customWidth="1"/>
    <col min="17" max="17" width="12.28515625" bestFit="1" customWidth="1"/>
    <col min="18" max="18" width="49.28515625" customWidth="1"/>
    <col min="19" max="19" width="14.140625" customWidth="1"/>
    <col min="20" max="20" width="66.140625" style="216" customWidth="1"/>
    <col min="21" max="21" width="14.140625" customWidth="1"/>
    <col min="22" max="22" width="77" customWidth="1"/>
    <col min="23" max="23" width="22.28515625" style="4" hidden="1" customWidth="1"/>
    <col min="24" max="24" width="10.7109375" style="146"/>
    <col min="26" max="26" width="15" customWidth="1"/>
  </cols>
  <sheetData>
    <row r="1" spans="1:26" ht="28.5" customHeight="1"/>
    <row r="2" spans="1:26" ht="24" customHeight="1"/>
    <row r="3" spans="1:26" ht="12" customHeight="1"/>
    <row r="4" spans="1:26" ht="33.75">
      <c r="A4" s="372" t="s">
        <v>0</v>
      </c>
      <c r="B4" s="373"/>
      <c r="C4" s="373"/>
      <c r="D4" s="373"/>
      <c r="E4" s="373"/>
      <c r="F4" s="373"/>
      <c r="G4" s="373"/>
      <c r="H4" s="373"/>
      <c r="I4" s="373"/>
      <c r="J4" s="373"/>
      <c r="K4" s="373"/>
      <c r="L4" s="373"/>
      <c r="M4" s="373"/>
      <c r="N4" s="373"/>
      <c r="O4" s="373"/>
      <c r="P4" s="373"/>
      <c r="Q4" s="373"/>
      <c r="R4" s="373"/>
      <c r="S4" s="373"/>
      <c r="T4" s="373"/>
      <c r="U4" s="373"/>
      <c r="V4" s="373"/>
      <c r="W4" s="148"/>
      <c r="X4" s="265"/>
      <c r="Y4" s="114"/>
      <c r="Z4" s="114"/>
    </row>
    <row r="5" spans="1:26" ht="28.5" customHeight="1">
      <c r="A5" s="389" t="s">
        <v>1</v>
      </c>
      <c r="B5" s="389" t="s">
        <v>2</v>
      </c>
      <c r="C5" s="383" t="s">
        <v>3</v>
      </c>
      <c r="D5" s="383" t="s">
        <v>4</v>
      </c>
      <c r="E5" s="383" t="s">
        <v>5</v>
      </c>
      <c r="F5" s="383" t="s">
        <v>6</v>
      </c>
      <c r="G5" s="383" t="s">
        <v>7</v>
      </c>
      <c r="H5" s="383" t="s">
        <v>8</v>
      </c>
      <c r="I5" s="390" t="s">
        <v>9</v>
      </c>
      <c r="J5" s="390"/>
      <c r="K5" s="383" t="s">
        <v>10</v>
      </c>
      <c r="L5" s="383"/>
      <c r="M5" s="383"/>
      <c r="N5" s="383"/>
      <c r="O5" s="325" t="s">
        <v>11</v>
      </c>
      <c r="P5" s="325"/>
      <c r="Q5" s="325"/>
      <c r="R5" s="325"/>
      <c r="S5" s="325"/>
      <c r="T5" s="325"/>
      <c r="U5" s="325"/>
      <c r="V5" s="325"/>
      <c r="W5" s="382" t="s">
        <v>12</v>
      </c>
    </row>
    <row r="6" spans="1:26" ht="15.75" customHeight="1">
      <c r="A6" s="389"/>
      <c r="B6" s="389"/>
      <c r="C6" s="383"/>
      <c r="D6" s="383"/>
      <c r="E6" s="383"/>
      <c r="F6" s="383"/>
      <c r="G6" s="383"/>
      <c r="H6" s="383"/>
      <c r="I6" s="383" t="s">
        <v>13</v>
      </c>
      <c r="J6" s="383" t="s">
        <v>14</v>
      </c>
      <c r="K6" s="237" t="s">
        <v>15</v>
      </c>
      <c r="L6" s="237" t="s">
        <v>16</v>
      </c>
      <c r="M6" s="237" t="s">
        <v>17</v>
      </c>
      <c r="N6" s="237" t="s">
        <v>18</v>
      </c>
      <c r="O6" s="326" t="s">
        <v>15</v>
      </c>
      <c r="P6" s="326"/>
      <c r="Q6" s="326" t="s">
        <v>16</v>
      </c>
      <c r="R6" s="326"/>
      <c r="S6" s="326" t="s">
        <v>17</v>
      </c>
      <c r="T6" s="326"/>
      <c r="U6" s="317" t="s">
        <v>18</v>
      </c>
      <c r="V6" s="317"/>
      <c r="W6" s="382"/>
    </row>
    <row r="7" spans="1:26" ht="42.75" customHeight="1">
      <c r="A7" s="389"/>
      <c r="B7" s="389"/>
      <c r="C7" s="383"/>
      <c r="D7" s="383"/>
      <c r="E7" s="383"/>
      <c r="F7" s="383"/>
      <c r="G7" s="383"/>
      <c r="H7" s="383"/>
      <c r="I7" s="383"/>
      <c r="J7" s="383"/>
      <c r="K7" s="236" t="s">
        <v>19</v>
      </c>
      <c r="L7" s="236" t="s">
        <v>19</v>
      </c>
      <c r="M7" s="236" t="s">
        <v>19</v>
      </c>
      <c r="N7" s="236" t="s">
        <v>19</v>
      </c>
      <c r="O7" s="60" t="s">
        <v>20</v>
      </c>
      <c r="P7" s="60" t="s">
        <v>21</v>
      </c>
      <c r="Q7" s="60" t="s">
        <v>20</v>
      </c>
      <c r="R7" s="60" t="s">
        <v>21</v>
      </c>
      <c r="S7" s="60" t="s">
        <v>20</v>
      </c>
      <c r="T7" s="113" t="s">
        <v>21</v>
      </c>
      <c r="U7" s="182" t="s">
        <v>20</v>
      </c>
      <c r="V7" s="182" t="s">
        <v>21</v>
      </c>
      <c r="W7" s="382"/>
    </row>
    <row r="8" spans="1:26" ht="38.25">
      <c r="A8" s="362" t="s">
        <v>22</v>
      </c>
      <c r="B8" s="360" t="s">
        <v>23</v>
      </c>
      <c r="C8" s="387" t="s">
        <v>24</v>
      </c>
      <c r="D8" s="385">
        <v>0.2</v>
      </c>
      <c r="E8" s="239" t="s">
        <v>25</v>
      </c>
      <c r="F8" s="239">
        <v>1</v>
      </c>
      <c r="G8" s="386" t="s">
        <v>26</v>
      </c>
      <c r="H8" s="160" t="s">
        <v>27</v>
      </c>
      <c r="I8" s="239" t="s">
        <v>28</v>
      </c>
      <c r="J8" s="16" t="s">
        <v>29</v>
      </c>
      <c r="K8" s="21">
        <v>1</v>
      </c>
      <c r="L8" s="21">
        <v>1</v>
      </c>
      <c r="M8" s="21">
        <v>1</v>
      </c>
      <c r="N8" s="21">
        <v>1</v>
      </c>
      <c r="O8" s="134">
        <v>1</v>
      </c>
      <c r="P8" s="117" t="s">
        <v>30</v>
      </c>
      <c r="Q8" s="134">
        <v>1</v>
      </c>
      <c r="R8" s="117" t="s">
        <v>31</v>
      </c>
      <c r="S8" s="133">
        <v>1</v>
      </c>
      <c r="T8" s="218" t="s">
        <v>888</v>
      </c>
      <c r="U8" s="274">
        <v>1</v>
      </c>
      <c r="V8" s="270" t="s">
        <v>970</v>
      </c>
      <c r="W8" s="119" t="s">
        <v>32</v>
      </c>
    </row>
    <row r="9" spans="1:26" ht="94.5">
      <c r="A9" s="362"/>
      <c r="B9" s="360"/>
      <c r="C9" s="387"/>
      <c r="D9" s="385"/>
      <c r="E9" s="239" t="s">
        <v>33</v>
      </c>
      <c r="F9" s="240">
        <v>1</v>
      </c>
      <c r="G9" s="386"/>
      <c r="H9" s="160" t="s">
        <v>34</v>
      </c>
      <c r="I9" s="239" t="s">
        <v>28</v>
      </c>
      <c r="J9" s="16">
        <v>43465</v>
      </c>
      <c r="K9" s="21">
        <v>0.25</v>
      </c>
      <c r="L9" s="21">
        <v>0.5</v>
      </c>
      <c r="M9" s="21">
        <v>0.75</v>
      </c>
      <c r="N9" s="21">
        <v>1</v>
      </c>
      <c r="O9" s="134">
        <v>0.25</v>
      </c>
      <c r="P9" s="117" t="s">
        <v>35</v>
      </c>
      <c r="Q9" s="134">
        <v>0.65</v>
      </c>
      <c r="R9" s="117" t="s">
        <v>36</v>
      </c>
      <c r="S9" s="258">
        <v>0.83</v>
      </c>
      <c r="T9" s="235" t="s">
        <v>890</v>
      </c>
      <c r="U9" s="274">
        <v>1</v>
      </c>
      <c r="V9" s="117" t="s">
        <v>978</v>
      </c>
      <c r="W9" s="119" t="s">
        <v>32</v>
      </c>
    </row>
    <row r="10" spans="1:26" ht="126">
      <c r="A10" s="362"/>
      <c r="B10" s="360"/>
      <c r="C10" s="388" t="s">
        <v>37</v>
      </c>
      <c r="D10" s="385">
        <v>0.2</v>
      </c>
      <c r="E10" s="239" t="s">
        <v>33</v>
      </c>
      <c r="F10" s="239" t="s">
        <v>38</v>
      </c>
      <c r="G10" s="384" t="s">
        <v>39</v>
      </c>
      <c r="H10" s="160" t="s">
        <v>40</v>
      </c>
      <c r="I10" s="233">
        <v>43101</v>
      </c>
      <c r="J10" s="16">
        <v>43190</v>
      </c>
      <c r="K10" s="21">
        <v>1</v>
      </c>
      <c r="L10" s="21">
        <v>1</v>
      </c>
      <c r="M10" s="21">
        <v>1</v>
      </c>
      <c r="N10" s="21">
        <v>1</v>
      </c>
      <c r="O10" s="134">
        <v>1</v>
      </c>
      <c r="P10" s="232" t="s">
        <v>41</v>
      </c>
      <c r="Q10" s="134">
        <v>1</v>
      </c>
      <c r="R10" s="232" t="s">
        <v>42</v>
      </c>
      <c r="S10" s="133">
        <v>1</v>
      </c>
      <c r="T10" s="235" t="s">
        <v>891</v>
      </c>
      <c r="U10" s="274">
        <v>1</v>
      </c>
      <c r="V10" s="270" t="s">
        <v>971</v>
      </c>
      <c r="W10" s="119" t="s">
        <v>32</v>
      </c>
    </row>
    <row r="11" spans="1:26" ht="68.25" customHeight="1">
      <c r="A11" s="362"/>
      <c r="B11" s="360"/>
      <c r="C11" s="388"/>
      <c r="D11" s="385"/>
      <c r="E11" s="239" t="s">
        <v>33</v>
      </c>
      <c r="F11" s="239" t="s">
        <v>43</v>
      </c>
      <c r="G11" s="384"/>
      <c r="H11" s="160" t="s">
        <v>44</v>
      </c>
      <c r="I11" s="233">
        <v>43101</v>
      </c>
      <c r="J11" s="16">
        <v>43465</v>
      </c>
      <c r="K11" s="21">
        <v>0.25</v>
      </c>
      <c r="L11" s="21">
        <v>0.5</v>
      </c>
      <c r="M11" s="21">
        <v>0.75</v>
      </c>
      <c r="N11" s="21">
        <v>1</v>
      </c>
      <c r="O11" s="134">
        <v>0.25</v>
      </c>
      <c r="P11" s="235" t="s">
        <v>45</v>
      </c>
      <c r="Q11" s="134">
        <v>0.5</v>
      </c>
      <c r="R11" s="235" t="s">
        <v>46</v>
      </c>
      <c r="S11" s="258">
        <v>1</v>
      </c>
      <c r="T11" s="235" t="s">
        <v>896</v>
      </c>
      <c r="U11" s="275">
        <v>1</v>
      </c>
      <c r="V11" s="270" t="s">
        <v>896</v>
      </c>
      <c r="W11" s="119" t="s">
        <v>32</v>
      </c>
    </row>
    <row r="12" spans="1:26" ht="178.5">
      <c r="A12" s="362"/>
      <c r="B12" s="360"/>
      <c r="C12" s="240" t="s">
        <v>47</v>
      </c>
      <c r="D12" s="238">
        <v>0.2</v>
      </c>
      <c r="E12" s="239" t="s">
        <v>33</v>
      </c>
      <c r="F12" s="239">
        <v>100</v>
      </c>
      <c r="G12" s="9" t="s">
        <v>48</v>
      </c>
      <c r="H12" s="160" t="s">
        <v>49</v>
      </c>
      <c r="I12" s="233">
        <v>43101</v>
      </c>
      <c r="J12" s="16">
        <v>43465</v>
      </c>
      <c r="K12" s="21">
        <v>0.25</v>
      </c>
      <c r="L12" s="21">
        <v>0.5</v>
      </c>
      <c r="M12" s="21">
        <v>0.75</v>
      </c>
      <c r="N12" s="21">
        <v>1</v>
      </c>
      <c r="O12" s="134">
        <v>0.25</v>
      </c>
      <c r="P12" s="90" t="s">
        <v>50</v>
      </c>
      <c r="Q12" s="134">
        <v>0.44</v>
      </c>
      <c r="R12" s="106" t="s">
        <v>51</v>
      </c>
      <c r="S12" s="258">
        <v>0.69</v>
      </c>
      <c r="T12" s="228" t="s">
        <v>925</v>
      </c>
      <c r="U12" s="274">
        <v>0.97299999999999998</v>
      </c>
      <c r="V12" s="264" t="s">
        <v>987</v>
      </c>
      <c r="W12" s="119" t="s">
        <v>32</v>
      </c>
      <c r="Y12" s="212"/>
    </row>
    <row r="13" spans="1:26" ht="172.5" customHeight="1">
      <c r="A13" s="362"/>
      <c r="B13" s="360"/>
      <c r="C13" s="240" t="s">
        <v>52</v>
      </c>
      <c r="D13" s="238">
        <v>0.1</v>
      </c>
      <c r="E13" s="239" t="s">
        <v>33</v>
      </c>
      <c r="F13" s="239">
        <v>100</v>
      </c>
      <c r="G13" s="9" t="s">
        <v>53</v>
      </c>
      <c r="H13" s="160" t="s">
        <v>54</v>
      </c>
      <c r="I13" s="233">
        <v>43101</v>
      </c>
      <c r="J13" s="16">
        <v>43465</v>
      </c>
      <c r="K13" s="21">
        <v>0.25</v>
      </c>
      <c r="L13" s="21">
        <v>0.5</v>
      </c>
      <c r="M13" s="21">
        <v>0.75</v>
      </c>
      <c r="N13" s="21">
        <v>1</v>
      </c>
      <c r="O13" s="134">
        <v>0.25</v>
      </c>
      <c r="P13" s="98" t="s">
        <v>55</v>
      </c>
      <c r="Q13" s="134">
        <v>0.65</v>
      </c>
      <c r="R13" s="98" t="s">
        <v>56</v>
      </c>
      <c r="S13" s="133">
        <v>0.83</v>
      </c>
      <c r="T13" s="235" t="s">
        <v>892</v>
      </c>
      <c r="U13" s="274">
        <v>1</v>
      </c>
      <c r="V13" s="122" t="s">
        <v>979</v>
      </c>
      <c r="W13" s="119" t="s">
        <v>32</v>
      </c>
    </row>
    <row r="14" spans="1:26" ht="181.5" customHeight="1">
      <c r="A14" s="362"/>
      <c r="B14" s="360"/>
      <c r="C14" s="239" t="s">
        <v>57</v>
      </c>
      <c r="D14" s="238">
        <v>0.1</v>
      </c>
      <c r="E14" s="239" t="s">
        <v>33</v>
      </c>
      <c r="F14" s="240">
        <v>0.8</v>
      </c>
      <c r="G14" s="9" t="s">
        <v>58</v>
      </c>
      <c r="H14" s="160" t="s">
        <v>59</v>
      </c>
      <c r="I14" s="239" t="s">
        <v>28</v>
      </c>
      <c r="J14" s="16">
        <v>43465</v>
      </c>
      <c r="K14" s="21">
        <v>0.25</v>
      </c>
      <c r="L14" s="21">
        <v>0.5</v>
      </c>
      <c r="M14" s="21">
        <v>0.75</v>
      </c>
      <c r="N14" s="21">
        <v>1</v>
      </c>
      <c r="O14" s="134">
        <v>0.25</v>
      </c>
      <c r="P14" s="235" t="s">
        <v>60</v>
      </c>
      <c r="Q14" s="134">
        <v>0.5</v>
      </c>
      <c r="R14" s="235" t="s">
        <v>61</v>
      </c>
      <c r="S14" s="133">
        <v>0.75</v>
      </c>
      <c r="T14" s="235" t="s">
        <v>893</v>
      </c>
      <c r="U14" s="274">
        <v>1</v>
      </c>
      <c r="V14" s="122" t="s">
        <v>980</v>
      </c>
      <c r="W14" s="119" t="s">
        <v>32</v>
      </c>
    </row>
    <row r="15" spans="1:26" ht="87" customHeight="1">
      <c r="A15" s="362"/>
      <c r="B15" s="360"/>
      <c r="C15" s="239" t="s">
        <v>62</v>
      </c>
      <c r="D15" s="238">
        <v>0.1</v>
      </c>
      <c r="E15" s="239" t="s">
        <v>33</v>
      </c>
      <c r="F15" s="240">
        <v>0.9</v>
      </c>
      <c r="G15" s="9" t="s">
        <v>63</v>
      </c>
      <c r="H15" s="160" t="s">
        <v>64</v>
      </c>
      <c r="I15" s="239" t="s">
        <v>28</v>
      </c>
      <c r="J15" s="16">
        <v>43465</v>
      </c>
      <c r="K15" s="21">
        <v>0.25</v>
      </c>
      <c r="L15" s="21">
        <v>0.5</v>
      </c>
      <c r="M15" s="21">
        <v>0.75</v>
      </c>
      <c r="N15" s="21">
        <v>1</v>
      </c>
      <c r="O15" s="134">
        <v>0.25</v>
      </c>
      <c r="P15" s="118" t="s">
        <v>65</v>
      </c>
      <c r="Q15" s="134">
        <v>0.5</v>
      </c>
      <c r="R15" s="118" t="s">
        <v>66</v>
      </c>
      <c r="S15" s="133">
        <v>0.75</v>
      </c>
      <c r="T15" s="235" t="s">
        <v>894</v>
      </c>
      <c r="U15" s="274">
        <v>1</v>
      </c>
      <c r="V15" s="122" t="s">
        <v>972</v>
      </c>
      <c r="W15" s="119" t="s">
        <v>32</v>
      </c>
    </row>
    <row r="16" spans="1:26" ht="64.5" customHeight="1">
      <c r="A16" s="362"/>
      <c r="B16" s="360" t="s">
        <v>67</v>
      </c>
      <c r="C16" s="387" t="s">
        <v>68</v>
      </c>
      <c r="D16" s="385">
        <v>0.1</v>
      </c>
      <c r="E16" s="239" t="s">
        <v>25</v>
      </c>
      <c r="F16" s="239">
        <v>1</v>
      </c>
      <c r="G16" s="386" t="s">
        <v>69</v>
      </c>
      <c r="H16" s="160" t="s">
        <v>70</v>
      </c>
      <c r="I16" s="239" t="s">
        <v>28</v>
      </c>
      <c r="J16" s="16" t="s">
        <v>29</v>
      </c>
      <c r="K16" s="21">
        <v>1</v>
      </c>
      <c r="L16" s="21">
        <v>1</v>
      </c>
      <c r="M16" s="21">
        <v>1</v>
      </c>
      <c r="N16" s="21">
        <v>1</v>
      </c>
      <c r="O16" s="134">
        <v>1</v>
      </c>
      <c r="P16" s="130" t="s">
        <v>71</v>
      </c>
      <c r="Q16" s="134">
        <v>1</v>
      </c>
      <c r="R16" s="117" t="s">
        <v>31</v>
      </c>
      <c r="S16" s="134">
        <v>1</v>
      </c>
      <c r="T16" s="117" t="s">
        <v>31</v>
      </c>
      <c r="U16" s="134">
        <v>1</v>
      </c>
      <c r="V16" s="117" t="s">
        <v>31</v>
      </c>
      <c r="W16" s="119" t="s">
        <v>32</v>
      </c>
    </row>
    <row r="17" spans="1:23" ht="198.75" customHeight="1">
      <c r="A17" s="362"/>
      <c r="B17" s="360"/>
      <c r="C17" s="387"/>
      <c r="D17" s="385"/>
      <c r="E17" s="239" t="s">
        <v>33</v>
      </c>
      <c r="F17" s="240">
        <v>1</v>
      </c>
      <c r="G17" s="386"/>
      <c r="H17" s="160" t="s">
        <v>72</v>
      </c>
      <c r="I17" s="239" t="s">
        <v>28</v>
      </c>
      <c r="J17" s="16">
        <v>43465</v>
      </c>
      <c r="K17" s="21">
        <v>0.25</v>
      </c>
      <c r="L17" s="21">
        <v>0.5</v>
      </c>
      <c r="M17" s="21">
        <v>0.75</v>
      </c>
      <c r="N17" s="21">
        <v>1</v>
      </c>
      <c r="O17" s="134">
        <v>0.25</v>
      </c>
      <c r="P17" s="117" t="s">
        <v>73</v>
      </c>
      <c r="Q17" s="134">
        <v>0.5</v>
      </c>
      <c r="R17" s="117" t="s">
        <v>74</v>
      </c>
      <c r="S17" s="133">
        <v>0.77200000000000002</v>
      </c>
      <c r="T17" s="235" t="s">
        <v>895</v>
      </c>
      <c r="U17" s="274">
        <v>1</v>
      </c>
      <c r="V17" s="122" t="s">
        <v>988</v>
      </c>
      <c r="W17" s="119" t="s">
        <v>32</v>
      </c>
    </row>
    <row r="19" spans="1:23">
      <c r="R19" s="247"/>
    </row>
  </sheetData>
  <mergeCells count="31">
    <mergeCell ref="A4:V4"/>
    <mergeCell ref="O5:V5"/>
    <mergeCell ref="O6:P6"/>
    <mergeCell ref="Q6:R6"/>
    <mergeCell ref="S6:T6"/>
    <mergeCell ref="U6:V6"/>
    <mergeCell ref="A5:A7"/>
    <mergeCell ref="B5:B7"/>
    <mergeCell ref="C5:C7"/>
    <mergeCell ref="D5:D7"/>
    <mergeCell ref="E5:E7"/>
    <mergeCell ref="J6:J7"/>
    <mergeCell ref="F5:F7"/>
    <mergeCell ref="G5:G7"/>
    <mergeCell ref="I5:J5"/>
    <mergeCell ref="H5:H7"/>
    <mergeCell ref="W5:W7"/>
    <mergeCell ref="K5:N5"/>
    <mergeCell ref="I6:I7"/>
    <mergeCell ref="B8:B15"/>
    <mergeCell ref="A8:A17"/>
    <mergeCell ref="G10:G11"/>
    <mergeCell ref="D16:D17"/>
    <mergeCell ref="G16:G17"/>
    <mergeCell ref="C8:C9"/>
    <mergeCell ref="D8:D9"/>
    <mergeCell ref="G8:G9"/>
    <mergeCell ref="B16:B17"/>
    <mergeCell ref="C16:C17"/>
    <mergeCell ref="C10:C11"/>
    <mergeCell ref="D10:D11"/>
  </mergeCells>
  <pageMargins left="0.23622047244094491" right="0.23622047244094491" top="0.74803149606299213" bottom="0.74803149606299213" header="0.31496062992125984" footer="0.31496062992125984"/>
  <pageSetup scale="50" orientation="landscape" horizontalDpi="300" verticalDpi="300" r:id="rId1"/>
  <headerFooter>
    <oddFooter>&amp;L&amp;1#&amp;"Calibri"&amp;10 Información pública reservada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7:AA33"/>
  <sheetViews>
    <sheetView showGridLines="0" topLeftCell="B2" zoomScale="106" zoomScaleNormal="106" workbookViewId="0">
      <selection activeCell="G3" sqref="G3"/>
    </sheetView>
  </sheetViews>
  <sheetFormatPr baseColWidth="10" defaultColWidth="10.7109375" defaultRowHeight="12.75"/>
  <cols>
    <col min="1" max="1" width="19.7109375" customWidth="1"/>
    <col min="2" max="2" width="21.28515625" customWidth="1"/>
    <col min="3" max="3" width="26.85546875" customWidth="1"/>
    <col min="4" max="4" width="17.28515625" style="11" customWidth="1"/>
    <col min="5" max="5" width="13.28515625" customWidth="1"/>
    <col min="6" max="6" width="13.7109375" style="11" customWidth="1"/>
    <col min="7" max="7" width="26.7109375" customWidth="1"/>
    <col min="8" max="8" width="27.7109375" style="13" customWidth="1"/>
    <col min="9" max="9" width="20" customWidth="1"/>
    <col min="10" max="10" width="16" bestFit="1" customWidth="1"/>
    <col min="11" max="11" width="11.42578125" customWidth="1"/>
    <col min="12" max="12" width="11.85546875" customWidth="1"/>
    <col min="13" max="13" width="12.28515625" customWidth="1"/>
    <col min="14" max="14" width="12.5703125" customWidth="1"/>
    <col min="15" max="15" width="11.85546875" bestFit="1" customWidth="1"/>
    <col min="16" max="16" width="55.85546875" customWidth="1"/>
    <col min="17" max="17" width="9.42578125" customWidth="1"/>
    <col min="18" max="18" width="75" customWidth="1"/>
    <col min="19" max="19" width="12.140625" customWidth="1"/>
    <col min="20" max="20" width="49.140625" customWidth="1"/>
    <col min="21" max="21" width="14.5703125" style="13" customWidth="1"/>
    <col min="22" max="22" width="60.140625" customWidth="1"/>
    <col min="23" max="23" width="20.7109375" hidden="1" customWidth="1"/>
    <col min="24" max="24" width="7.85546875" style="146" customWidth="1"/>
  </cols>
  <sheetData>
    <row r="7" spans="1:24" ht="33.75">
      <c r="A7" s="372" t="s">
        <v>0</v>
      </c>
      <c r="B7" s="373"/>
      <c r="C7" s="373"/>
      <c r="D7" s="373"/>
      <c r="E7" s="373"/>
      <c r="F7" s="373"/>
      <c r="G7" s="373"/>
      <c r="H7" s="373"/>
      <c r="I7" s="373"/>
      <c r="J7" s="373"/>
      <c r="K7" s="373"/>
      <c r="L7" s="373"/>
      <c r="M7" s="373"/>
      <c r="N7" s="373"/>
      <c r="O7" s="373"/>
      <c r="P7" s="373"/>
      <c r="Q7" s="373"/>
      <c r="R7" s="373"/>
      <c r="S7" s="373"/>
      <c r="T7" s="373"/>
      <c r="U7" s="373"/>
      <c r="V7" s="373"/>
    </row>
    <row r="8" spans="1:24" ht="18.75">
      <c r="A8" s="383" t="s">
        <v>1</v>
      </c>
      <c r="B8" s="383" t="s">
        <v>2</v>
      </c>
      <c r="C8" s="383" t="s">
        <v>3</v>
      </c>
      <c r="D8" s="394" t="s">
        <v>4</v>
      </c>
      <c r="E8" s="383" t="s">
        <v>5</v>
      </c>
      <c r="F8" s="394" t="s">
        <v>6</v>
      </c>
      <c r="G8" s="383" t="s">
        <v>7</v>
      </c>
      <c r="H8" s="383" t="s">
        <v>8</v>
      </c>
      <c r="I8" s="390" t="s">
        <v>9</v>
      </c>
      <c r="J8" s="390"/>
      <c r="K8" s="383" t="s">
        <v>10</v>
      </c>
      <c r="L8" s="383"/>
      <c r="M8" s="383"/>
      <c r="N8" s="383"/>
      <c r="O8" s="325" t="s">
        <v>11</v>
      </c>
      <c r="P8" s="325"/>
      <c r="Q8" s="325"/>
      <c r="R8" s="325"/>
      <c r="S8" s="325"/>
      <c r="T8" s="325"/>
      <c r="U8" s="325"/>
      <c r="V8" s="325"/>
      <c r="W8" s="391" t="s">
        <v>12</v>
      </c>
    </row>
    <row r="9" spans="1:24" ht="15.75">
      <c r="A9" s="383"/>
      <c r="B9" s="383"/>
      <c r="C9" s="383"/>
      <c r="D9" s="394"/>
      <c r="E9" s="383"/>
      <c r="F9" s="394"/>
      <c r="G9" s="383"/>
      <c r="H9" s="383"/>
      <c r="I9" s="383" t="s">
        <v>13</v>
      </c>
      <c r="J9" s="383" t="s">
        <v>14</v>
      </c>
      <c r="K9" s="85" t="s">
        <v>15</v>
      </c>
      <c r="L9" s="85" t="s">
        <v>16</v>
      </c>
      <c r="M9" s="85" t="s">
        <v>17</v>
      </c>
      <c r="N9" s="85" t="s">
        <v>18</v>
      </c>
      <c r="O9" s="326" t="s">
        <v>15</v>
      </c>
      <c r="P9" s="326"/>
      <c r="Q9" s="326" t="s">
        <v>16</v>
      </c>
      <c r="R9" s="326"/>
      <c r="S9" s="326" t="s">
        <v>17</v>
      </c>
      <c r="T9" s="326"/>
      <c r="U9" s="317" t="s">
        <v>18</v>
      </c>
      <c r="V9" s="317"/>
      <c r="W9" s="392"/>
    </row>
    <row r="10" spans="1:24" ht="45">
      <c r="A10" s="383"/>
      <c r="B10" s="383"/>
      <c r="C10" s="383"/>
      <c r="D10" s="394"/>
      <c r="E10" s="383"/>
      <c r="F10" s="394"/>
      <c r="G10" s="383"/>
      <c r="H10" s="383"/>
      <c r="I10" s="383"/>
      <c r="J10" s="383"/>
      <c r="K10" s="86" t="s">
        <v>626</v>
      </c>
      <c r="L10" s="86" t="s">
        <v>626</v>
      </c>
      <c r="M10" s="86" t="s">
        <v>626</v>
      </c>
      <c r="N10" s="86" t="s">
        <v>626</v>
      </c>
      <c r="O10" s="60" t="s">
        <v>20</v>
      </c>
      <c r="P10" s="113" t="s">
        <v>21</v>
      </c>
      <c r="Q10" s="60" t="s">
        <v>20</v>
      </c>
      <c r="R10" s="60" t="s">
        <v>21</v>
      </c>
      <c r="S10" s="60" t="s">
        <v>20</v>
      </c>
      <c r="T10" s="60" t="s">
        <v>21</v>
      </c>
      <c r="U10" s="182" t="s">
        <v>20</v>
      </c>
      <c r="V10" s="182" t="s">
        <v>21</v>
      </c>
      <c r="W10" s="393"/>
    </row>
    <row r="11" spans="1:24" ht="178.5">
      <c r="A11" s="362" t="s">
        <v>627</v>
      </c>
      <c r="B11" s="360" t="s">
        <v>628</v>
      </c>
      <c r="C11" s="72" t="s">
        <v>629</v>
      </c>
      <c r="D11" s="73">
        <v>0.12</v>
      </c>
      <c r="E11" s="72" t="s">
        <v>33</v>
      </c>
      <c r="F11" s="73">
        <v>1</v>
      </c>
      <c r="G11" s="74" t="s">
        <v>630</v>
      </c>
      <c r="H11" s="162" t="s">
        <v>631</v>
      </c>
      <c r="I11" s="75">
        <v>43102</v>
      </c>
      <c r="J11" s="75">
        <v>43462</v>
      </c>
      <c r="K11" s="73">
        <v>0.25</v>
      </c>
      <c r="L11" s="73">
        <v>0.5</v>
      </c>
      <c r="M11" s="73">
        <v>0.75</v>
      </c>
      <c r="N11" s="73">
        <v>1</v>
      </c>
      <c r="O11" s="128">
        <v>0.25</v>
      </c>
      <c r="P11" s="106" t="s">
        <v>632</v>
      </c>
      <c r="Q11" s="73">
        <v>0.83</v>
      </c>
      <c r="R11" s="163" t="s">
        <v>633</v>
      </c>
      <c r="S11" s="255">
        <v>0.84</v>
      </c>
      <c r="T11" s="242" t="s">
        <v>923</v>
      </c>
      <c r="U11" s="283">
        <v>1</v>
      </c>
      <c r="V11" s="242" t="s">
        <v>973</v>
      </c>
      <c r="W11" s="278" t="s">
        <v>83</v>
      </c>
      <c r="X11" s="299"/>
    </row>
    <row r="12" spans="1:24" ht="75">
      <c r="A12" s="362"/>
      <c r="B12" s="360"/>
      <c r="C12" s="72" t="s">
        <v>634</v>
      </c>
      <c r="D12" s="73">
        <v>0.12</v>
      </c>
      <c r="E12" s="72" t="s">
        <v>33</v>
      </c>
      <c r="F12" s="73">
        <v>1</v>
      </c>
      <c r="G12" s="76" t="s">
        <v>635</v>
      </c>
      <c r="H12" s="72" t="s">
        <v>636</v>
      </c>
      <c r="I12" s="75">
        <v>43102</v>
      </c>
      <c r="J12" s="75">
        <v>43462</v>
      </c>
      <c r="K12" s="73">
        <v>0.15</v>
      </c>
      <c r="L12" s="73">
        <v>0.3</v>
      </c>
      <c r="M12" s="73">
        <v>0.6</v>
      </c>
      <c r="N12" s="73">
        <v>1</v>
      </c>
      <c r="O12" s="128">
        <v>0.37</v>
      </c>
      <c r="P12" s="136" t="s">
        <v>637</v>
      </c>
      <c r="Q12" s="73">
        <v>0.44</v>
      </c>
      <c r="R12" s="156" t="s">
        <v>638</v>
      </c>
      <c r="S12" s="73">
        <f>2521366/2981116</f>
        <v>0.84577923167028723</v>
      </c>
      <c r="T12" s="242" t="s">
        <v>909</v>
      </c>
      <c r="U12" s="73">
        <f>2891696/2939635</f>
        <v>0.9836921930783924</v>
      </c>
      <c r="V12" s="242" t="s">
        <v>1021</v>
      </c>
      <c r="W12" s="278" t="s">
        <v>104</v>
      </c>
    </row>
    <row r="13" spans="1:24" ht="135">
      <c r="A13" s="362"/>
      <c r="B13" s="360"/>
      <c r="C13" s="72" t="s">
        <v>639</v>
      </c>
      <c r="D13" s="73">
        <v>0.12</v>
      </c>
      <c r="E13" s="72" t="s">
        <v>33</v>
      </c>
      <c r="F13" s="73">
        <v>1</v>
      </c>
      <c r="G13" s="76" t="s">
        <v>918</v>
      </c>
      <c r="H13" s="162" t="s">
        <v>640</v>
      </c>
      <c r="I13" s="75">
        <v>43102</v>
      </c>
      <c r="J13" s="75">
        <v>43462</v>
      </c>
      <c r="K13" s="73">
        <v>0.15</v>
      </c>
      <c r="L13" s="73">
        <v>0.3</v>
      </c>
      <c r="M13" s="73">
        <v>0.7</v>
      </c>
      <c r="N13" s="73">
        <v>1</v>
      </c>
      <c r="O13" s="128">
        <v>0.73</v>
      </c>
      <c r="P13" s="90" t="s">
        <v>641</v>
      </c>
      <c r="Q13" s="128">
        <v>0.69</v>
      </c>
      <c r="R13" s="117" t="s">
        <v>642</v>
      </c>
      <c r="S13" s="255">
        <v>0.80825000000000002</v>
      </c>
      <c r="T13" s="242" t="s">
        <v>927</v>
      </c>
      <c r="U13" s="287">
        <v>0.80825000000000002</v>
      </c>
      <c r="V13" s="242" t="s">
        <v>989</v>
      </c>
      <c r="W13" s="278" t="s">
        <v>643</v>
      </c>
    </row>
    <row r="14" spans="1:24" ht="165.75">
      <c r="A14" s="362"/>
      <c r="B14" s="360"/>
      <c r="C14" s="72" t="s">
        <v>644</v>
      </c>
      <c r="D14" s="73">
        <v>0.12</v>
      </c>
      <c r="E14" s="72" t="s">
        <v>33</v>
      </c>
      <c r="F14" s="73">
        <v>1</v>
      </c>
      <c r="G14" s="76" t="s">
        <v>645</v>
      </c>
      <c r="H14" s="162" t="s">
        <v>646</v>
      </c>
      <c r="I14" s="75">
        <v>43102</v>
      </c>
      <c r="J14" s="75">
        <v>43462</v>
      </c>
      <c r="K14" s="73">
        <v>0.15</v>
      </c>
      <c r="L14" s="73">
        <v>0.3</v>
      </c>
      <c r="M14" s="73">
        <v>0.7</v>
      </c>
      <c r="N14" s="73">
        <v>1</v>
      </c>
      <c r="O14" s="129">
        <v>0.15</v>
      </c>
      <c r="P14" s="125" t="s">
        <v>647</v>
      </c>
      <c r="Q14" s="73">
        <v>0.3</v>
      </c>
      <c r="R14" s="163" t="s">
        <v>648</v>
      </c>
      <c r="S14" s="129">
        <v>0.7</v>
      </c>
      <c r="T14" s="242" t="s">
        <v>900</v>
      </c>
      <c r="U14" s="284">
        <v>1</v>
      </c>
      <c r="V14" s="130" t="s">
        <v>975</v>
      </c>
      <c r="W14" s="273" t="s">
        <v>649</v>
      </c>
      <c r="X14" s="231"/>
    </row>
    <row r="15" spans="1:24" ht="121.5" customHeight="1">
      <c r="A15" s="362"/>
      <c r="B15" s="360"/>
      <c r="C15" s="72" t="s">
        <v>650</v>
      </c>
      <c r="D15" s="73">
        <v>0.05</v>
      </c>
      <c r="E15" s="72" t="s">
        <v>33</v>
      </c>
      <c r="F15" s="73">
        <v>1</v>
      </c>
      <c r="G15" s="76" t="s">
        <v>651</v>
      </c>
      <c r="H15" s="162" t="s">
        <v>652</v>
      </c>
      <c r="I15" s="75">
        <v>43102</v>
      </c>
      <c r="J15" s="75">
        <v>43462</v>
      </c>
      <c r="K15" s="73">
        <v>0.25</v>
      </c>
      <c r="L15" s="73">
        <v>0.5</v>
      </c>
      <c r="M15" s="73">
        <v>0.75</v>
      </c>
      <c r="N15" s="73">
        <v>1</v>
      </c>
      <c r="O15" s="128">
        <v>0.25</v>
      </c>
      <c r="P15" s="125" t="s">
        <v>653</v>
      </c>
      <c r="Q15" s="73">
        <v>0.5</v>
      </c>
      <c r="R15" s="51" t="s">
        <v>654</v>
      </c>
      <c r="S15" s="256">
        <v>0.75</v>
      </c>
      <c r="T15" s="242" t="s">
        <v>928</v>
      </c>
      <c r="U15" s="284">
        <v>1</v>
      </c>
      <c r="V15" s="242" t="s">
        <v>990</v>
      </c>
      <c r="W15" s="120" t="s">
        <v>655</v>
      </c>
    </row>
    <row r="16" spans="1:24" ht="121.5" customHeight="1">
      <c r="A16" s="362"/>
      <c r="B16" s="360"/>
      <c r="C16" s="72" t="s">
        <v>656</v>
      </c>
      <c r="D16" s="73">
        <v>0.04</v>
      </c>
      <c r="E16" s="72" t="s">
        <v>33</v>
      </c>
      <c r="F16" s="73">
        <v>1</v>
      </c>
      <c r="G16" s="76" t="s">
        <v>657</v>
      </c>
      <c r="H16" s="72" t="s">
        <v>658</v>
      </c>
      <c r="I16" s="75">
        <v>43102</v>
      </c>
      <c r="J16" s="75">
        <v>43462</v>
      </c>
      <c r="K16" s="73">
        <v>1</v>
      </c>
      <c r="L16" s="73">
        <v>1</v>
      </c>
      <c r="M16" s="73">
        <v>1</v>
      </c>
      <c r="N16" s="73">
        <v>1</v>
      </c>
      <c r="O16" s="128">
        <v>1</v>
      </c>
      <c r="P16" s="51" t="s">
        <v>659</v>
      </c>
      <c r="Q16" s="73">
        <v>1</v>
      </c>
      <c r="R16" s="164" t="s">
        <v>660</v>
      </c>
      <c r="S16" s="255">
        <v>1</v>
      </c>
      <c r="T16" s="242" t="s">
        <v>924</v>
      </c>
      <c r="U16" s="124">
        <v>1</v>
      </c>
      <c r="V16" s="164" t="s">
        <v>968</v>
      </c>
      <c r="W16" s="120" t="s">
        <v>661</v>
      </c>
      <c r="X16" s="231"/>
    </row>
    <row r="17" spans="1:27" ht="102.75" customHeight="1">
      <c r="A17" s="362"/>
      <c r="B17" s="360" t="s">
        <v>662</v>
      </c>
      <c r="C17" s="72" t="s">
        <v>663</v>
      </c>
      <c r="D17" s="73">
        <v>0.04</v>
      </c>
      <c r="E17" s="72" t="s">
        <v>33</v>
      </c>
      <c r="F17" s="73">
        <v>1</v>
      </c>
      <c r="G17" s="76" t="s">
        <v>664</v>
      </c>
      <c r="H17" s="76" t="s">
        <v>665</v>
      </c>
      <c r="I17" s="75">
        <v>43102</v>
      </c>
      <c r="J17" s="75">
        <v>43462</v>
      </c>
      <c r="K17" s="73">
        <v>0.1</v>
      </c>
      <c r="L17" s="73">
        <v>0.3</v>
      </c>
      <c r="M17" s="73">
        <v>0.7</v>
      </c>
      <c r="N17" s="73">
        <v>1</v>
      </c>
      <c r="O17" s="128">
        <v>0.1</v>
      </c>
      <c r="P17" s="130" t="s">
        <v>666</v>
      </c>
      <c r="Q17" s="128">
        <v>0.3</v>
      </c>
      <c r="R17" s="117" t="s">
        <v>667</v>
      </c>
      <c r="S17" s="129">
        <v>0.56000000000000005</v>
      </c>
      <c r="T17" s="242" t="s">
        <v>914</v>
      </c>
      <c r="U17" s="283">
        <v>1</v>
      </c>
      <c r="V17" s="276" t="s">
        <v>976</v>
      </c>
      <c r="W17" s="273" t="s">
        <v>668</v>
      </c>
      <c r="X17" s="231"/>
    </row>
    <row r="18" spans="1:27" ht="216.75">
      <c r="A18" s="362"/>
      <c r="B18" s="360"/>
      <c r="C18" s="72" t="s">
        <v>669</v>
      </c>
      <c r="D18" s="73">
        <v>0.05</v>
      </c>
      <c r="E18" s="72" t="s">
        <v>85</v>
      </c>
      <c r="F18" s="110">
        <v>1</v>
      </c>
      <c r="G18" s="76" t="s">
        <v>670</v>
      </c>
      <c r="H18" s="155" t="s">
        <v>671</v>
      </c>
      <c r="I18" s="75">
        <v>43102</v>
      </c>
      <c r="J18" s="75">
        <v>43462</v>
      </c>
      <c r="K18" s="73">
        <v>0.15</v>
      </c>
      <c r="L18" s="73">
        <v>0.3</v>
      </c>
      <c r="M18" s="73">
        <v>0.7</v>
      </c>
      <c r="N18" s="73">
        <v>1</v>
      </c>
      <c r="O18" s="129">
        <v>0.15</v>
      </c>
      <c r="P18" s="125" t="s">
        <v>672</v>
      </c>
      <c r="Q18" s="73">
        <v>0.5</v>
      </c>
      <c r="R18" s="156" t="s">
        <v>673</v>
      </c>
      <c r="S18" s="129">
        <v>0.72</v>
      </c>
      <c r="T18" s="242" t="s">
        <v>915</v>
      </c>
      <c r="U18" s="284">
        <v>1</v>
      </c>
      <c r="V18" s="288" t="s">
        <v>977</v>
      </c>
      <c r="W18" s="120" t="s">
        <v>674</v>
      </c>
      <c r="X18" s="268"/>
      <c r="Y18" s="213"/>
      <c r="Z18" s="213"/>
      <c r="AA18" s="214"/>
    </row>
    <row r="19" spans="1:27" ht="191.25">
      <c r="A19" s="362"/>
      <c r="B19" s="360"/>
      <c r="C19" s="72" t="s">
        <v>675</v>
      </c>
      <c r="D19" s="73">
        <v>0.12</v>
      </c>
      <c r="E19" s="72" t="s">
        <v>33</v>
      </c>
      <c r="F19" s="73">
        <v>1</v>
      </c>
      <c r="G19" s="76" t="s">
        <v>676</v>
      </c>
      <c r="H19" s="162" t="s">
        <v>677</v>
      </c>
      <c r="I19" s="75">
        <v>43102</v>
      </c>
      <c r="J19" s="75">
        <v>43462</v>
      </c>
      <c r="K19" s="73">
        <v>0.15</v>
      </c>
      <c r="L19" s="73">
        <v>0.4</v>
      </c>
      <c r="M19" s="73">
        <v>0.7</v>
      </c>
      <c r="N19" s="73">
        <v>1</v>
      </c>
      <c r="O19" s="128">
        <v>0.25</v>
      </c>
      <c r="P19" s="117" t="s">
        <v>678</v>
      </c>
      <c r="Q19" s="73">
        <v>0.6</v>
      </c>
      <c r="R19" s="52" t="s">
        <v>679</v>
      </c>
      <c r="S19" s="73">
        <v>0.94</v>
      </c>
      <c r="T19" s="242" t="s">
        <v>901</v>
      </c>
      <c r="U19" s="285">
        <v>1</v>
      </c>
      <c r="V19" s="281" t="s">
        <v>991</v>
      </c>
      <c r="W19" s="120" t="s">
        <v>83</v>
      </c>
      <c r="X19" s="231"/>
    </row>
    <row r="20" spans="1:27" ht="69" customHeight="1">
      <c r="A20" s="362"/>
      <c r="B20" s="360"/>
      <c r="C20" s="72" t="s">
        <v>680</v>
      </c>
      <c r="D20" s="73">
        <v>0.05</v>
      </c>
      <c r="E20" s="72" t="s">
        <v>33</v>
      </c>
      <c r="F20" s="73">
        <v>1</v>
      </c>
      <c r="G20" s="76" t="s">
        <v>681</v>
      </c>
      <c r="H20" s="72" t="s">
        <v>682</v>
      </c>
      <c r="I20" s="75">
        <v>43102</v>
      </c>
      <c r="J20" s="75">
        <v>43462</v>
      </c>
      <c r="K20" s="73">
        <v>0.25</v>
      </c>
      <c r="L20" s="73">
        <v>0.5</v>
      </c>
      <c r="M20" s="73">
        <v>0.75</v>
      </c>
      <c r="N20" s="73">
        <v>1</v>
      </c>
      <c r="O20" s="128">
        <v>0.32500000000000001</v>
      </c>
      <c r="P20" s="117" t="s">
        <v>683</v>
      </c>
      <c r="Q20" s="128">
        <v>0.59</v>
      </c>
      <c r="R20" s="117" t="s">
        <v>902</v>
      </c>
      <c r="S20" s="256">
        <v>0.59</v>
      </c>
      <c r="T20" s="242" t="s">
        <v>930</v>
      </c>
      <c r="U20" s="289">
        <v>1</v>
      </c>
      <c r="V20" s="277" t="s">
        <v>969</v>
      </c>
      <c r="W20" s="120" t="s">
        <v>83</v>
      </c>
      <c r="X20" s="231"/>
    </row>
    <row r="21" spans="1:27" ht="120.75" customHeight="1">
      <c r="A21" s="362"/>
      <c r="B21" s="360"/>
      <c r="C21" s="72" t="s">
        <v>684</v>
      </c>
      <c r="D21" s="73">
        <v>0.05</v>
      </c>
      <c r="E21" s="72" t="s">
        <v>33</v>
      </c>
      <c r="F21" s="73">
        <v>1</v>
      </c>
      <c r="G21" s="76" t="s">
        <v>685</v>
      </c>
      <c r="H21" s="72" t="s">
        <v>903</v>
      </c>
      <c r="I21" s="75">
        <v>43102</v>
      </c>
      <c r="J21" s="75">
        <v>43462</v>
      </c>
      <c r="K21" s="73">
        <v>0.25</v>
      </c>
      <c r="L21" s="73">
        <v>0.5</v>
      </c>
      <c r="M21" s="73">
        <v>0.75</v>
      </c>
      <c r="N21" s="73">
        <v>1</v>
      </c>
      <c r="O21" s="128">
        <v>0.2833</v>
      </c>
      <c r="P21" s="117" t="s">
        <v>686</v>
      </c>
      <c r="Q21" s="73">
        <v>0.75</v>
      </c>
      <c r="R21" s="229" t="s">
        <v>904</v>
      </c>
      <c r="S21" s="256">
        <v>0.8</v>
      </c>
      <c r="T21" s="242" t="s">
        <v>913</v>
      </c>
      <c r="U21" s="285">
        <v>1</v>
      </c>
      <c r="V21" s="282" t="s">
        <v>992</v>
      </c>
      <c r="W21" s="120" t="s">
        <v>83</v>
      </c>
      <c r="X21" s="231"/>
    </row>
    <row r="22" spans="1:27" ht="150" customHeight="1">
      <c r="A22" s="362"/>
      <c r="B22" s="360"/>
      <c r="C22" s="72" t="s">
        <v>687</v>
      </c>
      <c r="D22" s="73">
        <v>0.04</v>
      </c>
      <c r="E22" s="72" t="s">
        <v>33</v>
      </c>
      <c r="F22" s="73">
        <v>1</v>
      </c>
      <c r="G22" s="76" t="s">
        <v>688</v>
      </c>
      <c r="H22" s="72" t="s">
        <v>689</v>
      </c>
      <c r="I22" s="75">
        <v>43102</v>
      </c>
      <c r="J22" s="75">
        <v>43462</v>
      </c>
      <c r="K22" s="73">
        <v>0.1</v>
      </c>
      <c r="L22" s="73">
        <v>0.3</v>
      </c>
      <c r="M22" s="73">
        <v>0.7</v>
      </c>
      <c r="N22" s="73">
        <v>1</v>
      </c>
      <c r="O22" s="128">
        <v>0.1</v>
      </c>
      <c r="P22" s="130" t="s">
        <v>690</v>
      </c>
      <c r="Q22" s="73">
        <v>0.1</v>
      </c>
      <c r="R22" s="117" t="s">
        <v>691</v>
      </c>
      <c r="S22" s="256">
        <v>0.75</v>
      </c>
      <c r="T22" s="243" t="s">
        <v>929</v>
      </c>
      <c r="U22" s="283">
        <v>1</v>
      </c>
      <c r="V22" s="301" t="s">
        <v>993</v>
      </c>
      <c r="W22" s="120" t="s">
        <v>692</v>
      </c>
      <c r="X22" s="231"/>
    </row>
    <row r="23" spans="1:27" ht="99.95" customHeight="1">
      <c r="T23" s="4"/>
      <c r="U23" s="291"/>
      <c r="V23" s="4"/>
    </row>
    <row r="24" spans="1:27" ht="99.95" customHeight="1">
      <c r="T24" s="4"/>
      <c r="U24" s="291"/>
      <c r="V24" s="4"/>
    </row>
    <row r="25" spans="1:27" ht="99.95" customHeight="1">
      <c r="T25" s="4"/>
      <c r="U25" s="291"/>
      <c r="V25" s="4"/>
    </row>
    <row r="26" spans="1:27" ht="99.95" customHeight="1">
      <c r="T26" s="4"/>
    </row>
    <row r="27" spans="1:27" ht="99.95" customHeight="1">
      <c r="T27" s="4"/>
    </row>
    <row r="28" spans="1:27" ht="99.95" customHeight="1">
      <c r="T28" s="4"/>
    </row>
    <row r="29" spans="1:27" ht="99.95" customHeight="1">
      <c r="T29" s="4"/>
    </row>
    <row r="30" spans="1:27" ht="99.95" customHeight="1"/>
    <row r="31" spans="1:27" ht="99.95" customHeight="1"/>
    <row r="32" spans="1:27" ht="99.95" customHeight="1"/>
    <row r="33" ht="99.95" customHeight="1"/>
  </sheetData>
  <mergeCells count="22">
    <mergeCell ref="U9:V9"/>
    <mergeCell ref="A11:A22"/>
    <mergeCell ref="B11:B16"/>
    <mergeCell ref="B17:B22"/>
    <mergeCell ref="A8:A10"/>
    <mergeCell ref="B8:B10"/>
    <mergeCell ref="W8:W10"/>
    <mergeCell ref="C8:C10"/>
    <mergeCell ref="D8:D10"/>
    <mergeCell ref="E8:E10"/>
    <mergeCell ref="A7:V7"/>
    <mergeCell ref="F8:F10"/>
    <mergeCell ref="G8:G10"/>
    <mergeCell ref="H8:H10"/>
    <mergeCell ref="I8:J8"/>
    <mergeCell ref="K8:N8"/>
    <mergeCell ref="I9:I10"/>
    <mergeCell ref="J9:J10"/>
    <mergeCell ref="O8:V8"/>
    <mergeCell ref="O9:P9"/>
    <mergeCell ref="Q9:R9"/>
    <mergeCell ref="S9:T9"/>
  </mergeCells>
  <pageMargins left="0.25" right="0.25" top="0.75" bottom="0.75" header="0.3" footer="0.3"/>
  <pageSetup scale="50" orientation="landscape" r:id="rId1"/>
  <headerFooter>
    <oddFooter>&amp;L&amp;1#&amp;"Calibri"&amp;10 Información pública reservada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Categorías!$A$3:$A$9</xm:f>
          </x14:formula1>
          <xm:sqref>A11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X17"/>
  <sheetViews>
    <sheetView showGridLines="0" zoomScaleNormal="100" workbookViewId="0">
      <selection activeCell="G2" sqref="G2"/>
    </sheetView>
  </sheetViews>
  <sheetFormatPr baseColWidth="10" defaultColWidth="10.7109375" defaultRowHeight="12.75"/>
  <cols>
    <col min="1" max="1" width="17.5703125" customWidth="1"/>
    <col min="2" max="2" width="18.28515625" customWidth="1"/>
    <col min="3" max="3" width="33" customWidth="1"/>
    <col min="4" max="4" width="14.42578125" customWidth="1"/>
    <col min="5" max="5" width="17.85546875" customWidth="1"/>
    <col min="6" max="6" width="18.28515625" customWidth="1"/>
    <col min="7" max="7" width="37.85546875" customWidth="1"/>
    <col min="8" max="8" width="47.7109375" style="13" customWidth="1"/>
    <col min="9" max="10" width="17.140625" hidden="1" customWidth="1"/>
    <col min="11" max="11" width="19.7109375" hidden="1" customWidth="1"/>
    <col min="12" max="12" width="12.28515625" bestFit="1" customWidth="1"/>
    <col min="13" max="13" width="12.85546875" bestFit="1" customWidth="1"/>
    <col min="14" max="14" width="13" bestFit="1" customWidth="1"/>
    <col min="15" max="15" width="11.85546875" bestFit="1" customWidth="1"/>
    <col min="16" max="16" width="37.42578125" bestFit="1" customWidth="1"/>
    <col min="17" max="17" width="11.85546875" bestFit="1" customWidth="1"/>
    <col min="18" max="18" width="58.5703125" bestFit="1" customWidth="1"/>
    <col min="19" max="19" width="13.28515625" customWidth="1"/>
    <col min="20" max="20" width="48.42578125" customWidth="1"/>
    <col min="21" max="21" width="15.7109375" customWidth="1"/>
    <col min="22" max="22" width="59.7109375" customWidth="1"/>
    <col min="23" max="23" width="18.28515625" hidden="1" customWidth="1"/>
    <col min="24" max="24" width="5.140625" customWidth="1"/>
  </cols>
  <sheetData>
    <row r="1" spans="1:24" ht="21.75" customHeight="1"/>
    <row r="2" spans="1:24" ht="38.25" customHeight="1"/>
    <row r="4" spans="1:24" ht="33.75">
      <c r="A4" s="372" t="s">
        <v>0</v>
      </c>
      <c r="B4" s="373"/>
      <c r="C4" s="373"/>
      <c r="D4" s="373"/>
      <c r="E4" s="373"/>
      <c r="F4" s="373"/>
      <c r="G4" s="373"/>
      <c r="H4" s="373"/>
      <c r="I4" s="373"/>
      <c r="J4" s="373"/>
      <c r="K4" s="373"/>
      <c r="L4" s="373"/>
      <c r="M4" s="373"/>
      <c r="N4" s="373"/>
      <c r="O4" s="373"/>
      <c r="P4" s="373"/>
      <c r="Q4" s="373"/>
      <c r="R4" s="373"/>
      <c r="S4" s="373"/>
      <c r="T4" s="373"/>
      <c r="U4" s="373"/>
      <c r="V4" s="373"/>
    </row>
    <row r="5" spans="1:24" s="144" customFormat="1" ht="30" customHeight="1">
      <c r="A5" s="389" t="s">
        <v>1</v>
      </c>
      <c r="B5" s="389" t="s">
        <v>2</v>
      </c>
      <c r="C5" s="389" t="s">
        <v>3</v>
      </c>
      <c r="D5" s="389" t="s">
        <v>4</v>
      </c>
      <c r="E5" s="389" t="s">
        <v>5</v>
      </c>
      <c r="F5" s="389" t="s">
        <v>6</v>
      </c>
      <c r="G5" s="389" t="s">
        <v>7</v>
      </c>
      <c r="H5" s="389" t="s">
        <v>8</v>
      </c>
      <c r="I5" s="397" t="s">
        <v>9</v>
      </c>
      <c r="J5" s="397"/>
      <c r="K5" s="389" t="s">
        <v>10</v>
      </c>
      <c r="L5" s="389"/>
      <c r="M5" s="389"/>
      <c r="N5" s="389"/>
      <c r="O5" s="395" t="s">
        <v>11</v>
      </c>
      <c r="P5" s="395"/>
      <c r="Q5" s="395"/>
      <c r="R5" s="395"/>
      <c r="S5" s="395"/>
      <c r="T5" s="395"/>
      <c r="U5" s="395"/>
      <c r="V5" s="395"/>
      <c r="W5" s="398" t="s">
        <v>12</v>
      </c>
    </row>
    <row r="6" spans="1:24" s="144" customFormat="1" ht="30" customHeight="1">
      <c r="A6" s="389"/>
      <c r="B6" s="389"/>
      <c r="C6" s="389"/>
      <c r="D6" s="389"/>
      <c r="E6" s="389"/>
      <c r="F6" s="389"/>
      <c r="G6" s="389"/>
      <c r="H6" s="389"/>
      <c r="I6" s="389" t="s">
        <v>13</v>
      </c>
      <c r="J6" s="389" t="s">
        <v>14</v>
      </c>
      <c r="K6" s="145" t="s">
        <v>15</v>
      </c>
      <c r="L6" s="145" t="s">
        <v>16</v>
      </c>
      <c r="M6" s="145" t="s">
        <v>17</v>
      </c>
      <c r="N6" s="145" t="s">
        <v>18</v>
      </c>
      <c r="O6" s="395" t="s">
        <v>15</v>
      </c>
      <c r="P6" s="395"/>
      <c r="Q6" s="395" t="s">
        <v>16</v>
      </c>
      <c r="R6" s="395"/>
      <c r="S6" s="395" t="s">
        <v>17</v>
      </c>
      <c r="T6" s="395"/>
      <c r="U6" s="327" t="s">
        <v>18</v>
      </c>
      <c r="V6" s="327"/>
      <c r="W6" s="399"/>
    </row>
    <row r="7" spans="1:24" s="144" customFormat="1" ht="45" customHeight="1">
      <c r="A7" s="389"/>
      <c r="B7" s="389"/>
      <c r="C7" s="389"/>
      <c r="D7" s="389"/>
      <c r="E7" s="389"/>
      <c r="F7" s="389"/>
      <c r="G7" s="389"/>
      <c r="H7" s="389"/>
      <c r="I7" s="389"/>
      <c r="J7" s="389"/>
      <c r="K7" s="116" t="s">
        <v>19</v>
      </c>
      <c r="L7" s="116" t="s">
        <v>19</v>
      </c>
      <c r="M7" s="116" t="s">
        <v>19</v>
      </c>
      <c r="N7" s="116" t="s">
        <v>19</v>
      </c>
      <c r="O7" s="60" t="s">
        <v>20</v>
      </c>
      <c r="P7" s="113" t="s">
        <v>21</v>
      </c>
      <c r="Q7" s="60" t="s">
        <v>20</v>
      </c>
      <c r="R7" s="113" t="s">
        <v>21</v>
      </c>
      <c r="S7" s="60" t="s">
        <v>20</v>
      </c>
      <c r="T7" s="60" t="s">
        <v>21</v>
      </c>
      <c r="U7" s="182" t="s">
        <v>20</v>
      </c>
      <c r="V7" s="182" t="s">
        <v>21</v>
      </c>
      <c r="W7" s="400"/>
    </row>
    <row r="8" spans="1:24" ht="71.25" customHeight="1">
      <c r="A8" s="387" t="s">
        <v>693</v>
      </c>
      <c r="B8" s="396" t="s">
        <v>694</v>
      </c>
      <c r="C8" s="9" t="s">
        <v>695</v>
      </c>
      <c r="D8" s="17">
        <v>0.15</v>
      </c>
      <c r="E8" s="15" t="s">
        <v>696</v>
      </c>
      <c r="F8" s="18">
        <v>1</v>
      </c>
      <c r="G8" s="9" t="s">
        <v>697</v>
      </c>
      <c r="H8" s="162" t="s">
        <v>698</v>
      </c>
      <c r="I8" s="20">
        <v>43101</v>
      </c>
      <c r="J8" s="16">
        <v>43131</v>
      </c>
      <c r="K8" s="10">
        <v>1</v>
      </c>
      <c r="L8" s="10">
        <v>1</v>
      </c>
      <c r="M8" s="10">
        <v>1</v>
      </c>
      <c r="N8" s="10">
        <v>1</v>
      </c>
      <c r="O8" s="10">
        <v>1</v>
      </c>
      <c r="P8" s="131" t="s">
        <v>699</v>
      </c>
      <c r="Q8" s="17">
        <v>1</v>
      </c>
      <c r="R8" s="131" t="s">
        <v>700</v>
      </c>
      <c r="S8" s="10">
        <v>1</v>
      </c>
      <c r="T8" s="131" t="s">
        <v>912</v>
      </c>
      <c r="U8" s="124">
        <v>1</v>
      </c>
      <c r="V8" s="131" t="s">
        <v>981</v>
      </c>
      <c r="W8" s="132" t="s">
        <v>83</v>
      </c>
      <c r="X8" s="266"/>
    </row>
    <row r="9" spans="1:24" ht="63" customHeight="1">
      <c r="A9" s="387"/>
      <c r="B9" s="396"/>
      <c r="C9" s="9" t="s">
        <v>701</v>
      </c>
      <c r="D9" s="17">
        <v>0.15</v>
      </c>
      <c r="E9" s="15" t="s">
        <v>696</v>
      </c>
      <c r="F9" s="18">
        <v>1</v>
      </c>
      <c r="G9" s="9" t="s">
        <v>702</v>
      </c>
      <c r="H9" s="15" t="s">
        <v>703</v>
      </c>
      <c r="I9" s="20">
        <v>43101</v>
      </c>
      <c r="J9" s="16">
        <v>43220</v>
      </c>
      <c r="K9" s="10">
        <v>0.8</v>
      </c>
      <c r="L9" s="10">
        <v>1</v>
      </c>
      <c r="M9" s="10">
        <v>1</v>
      </c>
      <c r="N9" s="10">
        <v>1</v>
      </c>
      <c r="O9" s="10">
        <v>0.93</v>
      </c>
      <c r="P9" s="131" t="s">
        <v>704</v>
      </c>
      <c r="Q9" s="17">
        <v>1</v>
      </c>
      <c r="R9" s="131" t="s">
        <v>705</v>
      </c>
      <c r="S9" s="10">
        <v>1</v>
      </c>
      <c r="T9" s="131" t="s">
        <v>931</v>
      </c>
      <c r="U9" s="124">
        <v>1</v>
      </c>
      <c r="V9" s="279" t="s">
        <v>103</v>
      </c>
      <c r="W9" s="132" t="s">
        <v>83</v>
      </c>
      <c r="X9" s="4"/>
    </row>
    <row r="10" spans="1:24" ht="114" customHeight="1">
      <c r="A10" s="387"/>
      <c r="B10" s="396"/>
      <c r="C10" s="9" t="s">
        <v>706</v>
      </c>
      <c r="D10" s="17">
        <v>0.3</v>
      </c>
      <c r="E10" s="15" t="s">
        <v>696</v>
      </c>
      <c r="F10" s="18">
        <v>1</v>
      </c>
      <c r="G10" s="9" t="s">
        <v>707</v>
      </c>
      <c r="H10" s="15" t="s">
        <v>708</v>
      </c>
      <c r="I10" s="20">
        <v>43101</v>
      </c>
      <c r="J10" s="16">
        <v>43465</v>
      </c>
      <c r="K10" s="10">
        <v>0.25</v>
      </c>
      <c r="L10" s="10">
        <v>0.5</v>
      </c>
      <c r="M10" s="10">
        <v>0.75</v>
      </c>
      <c r="N10" s="10">
        <v>1</v>
      </c>
      <c r="O10" s="10">
        <v>0.25</v>
      </c>
      <c r="P10" s="131" t="s">
        <v>709</v>
      </c>
      <c r="Q10" s="17">
        <v>0.5</v>
      </c>
      <c r="R10" s="122" t="s">
        <v>710</v>
      </c>
      <c r="S10" s="10">
        <v>0.75</v>
      </c>
      <c r="T10" s="241" t="s">
        <v>919</v>
      </c>
      <c r="U10" s="244">
        <v>1</v>
      </c>
      <c r="V10" s="122" t="s">
        <v>994</v>
      </c>
      <c r="W10" s="132" t="s">
        <v>83</v>
      </c>
      <c r="X10" s="146"/>
    </row>
    <row r="11" spans="1:24" ht="143.25" customHeight="1">
      <c r="A11" s="387"/>
      <c r="B11" s="396"/>
      <c r="C11" s="9" t="s">
        <v>711</v>
      </c>
      <c r="D11" s="17">
        <v>0.15</v>
      </c>
      <c r="E11" s="15" t="s">
        <v>696</v>
      </c>
      <c r="F11" s="18">
        <v>1</v>
      </c>
      <c r="G11" s="9" t="s">
        <v>712</v>
      </c>
      <c r="H11" s="15" t="s">
        <v>713</v>
      </c>
      <c r="I11" s="20">
        <v>43101</v>
      </c>
      <c r="J11" s="16">
        <v>43465</v>
      </c>
      <c r="K11" s="10">
        <v>0.33300000000000002</v>
      </c>
      <c r="L11" s="10">
        <v>0.33300000000000002</v>
      </c>
      <c r="M11" s="10">
        <v>0.66300000000000003</v>
      </c>
      <c r="N11" s="10">
        <v>1</v>
      </c>
      <c r="O11" s="10">
        <v>0.33</v>
      </c>
      <c r="P11" s="131" t="s">
        <v>714</v>
      </c>
      <c r="Q11" s="173">
        <v>0.66</v>
      </c>
      <c r="R11" s="131" t="s">
        <v>715</v>
      </c>
      <c r="S11" s="173">
        <v>0.75</v>
      </c>
      <c r="T11" s="230" t="s">
        <v>906</v>
      </c>
      <c r="U11" s="244">
        <v>1</v>
      </c>
      <c r="V11" s="131" t="s">
        <v>965</v>
      </c>
      <c r="W11" s="132" t="s">
        <v>716</v>
      </c>
      <c r="X11" s="231"/>
    </row>
    <row r="12" spans="1:24" ht="63">
      <c r="A12" s="387"/>
      <c r="B12" s="396"/>
      <c r="C12" s="195" t="s">
        <v>717</v>
      </c>
      <c r="D12" s="17">
        <v>0.15</v>
      </c>
      <c r="E12" s="15" t="s">
        <v>696</v>
      </c>
      <c r="F12" s="18">
        <v>1</v>
      </c>
      <c r="G12" s="9" t="s">
        <v>718</v>
      </c>
      <c r="H12" s="15" t="s">
        <v>719</v>
      </c>
      <c r="I12" s="20">
        <v>43101</v>
      </c>
      <c r="J12" s="16">
        <v>43465</v>
      </c>
      <c r="K12" s="10">
        <v>1</v>
      </c>
      <c r="L12" s="10">
        <v>1</v>
      </c>
      <c r="M12" s="10">
        <v>1</v>
      </c>
      <c r="N12" s="10">
        <v>1</v>
      </c>
      <c r="O12" s="10">
        <v>1</v>
      </c>
      <c r="P12" s="131" t="s">
        <v>720</v>
      </c>
      <c r="Q12" s="17">
        <v>1</v>
      </c>
      <c r="R12" s="131" t="s">
        <v>720</v>
      </c>
      <c r="S12" s="174">
        <v>1</v>
      </c>
      <c r="T12" s="131" t="s">
        <v>905</v>
      </c>
      <c r="U12" s="292">
        <v>1</v>
      </c>
      <c r="V12" s="131" t="s">
        <v>905</v>
      </c>
      <c r="W12" s="132" t="s">
        <v>83</v>
      </c>
      <c r="X12" s="231"/>
    </row>
    <row r="13" spans="1:24" ht="63">
      <c r="A13" s="387"/>
      <c r="B13" s="396"/>
      <c r="C13" s="9" t="s">
        <v>721</v>
      </c>
      <c r="D13" s="17">
        <v>0.1</v>
      </c>
      <c r="E13" s="15" t="s">
        <v>696</v>
      </c>
      <c r="F13" s="18">
        <v>0.8</v>
      </c>
      <c r="G13" s="9" t="s">
        <v>722</v>
      </c>
      <c r="H13" s="15" t="s">
        <v>723</v>
      </c>
      <c r="I13" s="20">
        <v>43101</v>
      </c>
      <c r="J13" s="16">
        <v>43465</v>
      </c>
      <c r="K13" s="10">
        <v>0</v>
      </c>
      <c r="L13" s="10">
        <v>0.5</v>
      </c>
      <c r="M13" s="10">
        <v>0.5</v>
      </c>
      <c r="N13" s="10">
        <v>1</v>
      </c>
      <c r="O13" s="17">
        <v>0.82199999999999995</v>
      </c>
      <c r="P13" s="172" t="s">
        <v>724</v>
      </c>
      <c r="Q13" s="173">
        <v>0.57999999999999996</v>
      </c>
      <c r="R13" s="131" t="s">
        <v>725</v>
      </c>
      <c r="S13" s="10">
        <v>0.85</v>
      </c>
      <c r="T13" s="131" t="s">
        <v>932</v>
      </c>
      <c r="U13" s="244">
        <v>1</v>
      </c>
      <c r="V13" s="131" t="s">
        <v>974</v>
      </c>
      <c r="W13" s="132" t="s">
        <v>83</v>
      </c>
      <c r="X13" s="267"/>
    </row>
    <row r="17" spans="8:8" ht="15.75">
      <c r="H17" s="108"/>
    </row>
  </sheetData>
  <mergeCells count="21">
    <mergeCell ref="W5:W7"/>
    <mergeCell ref="O6:P6"/>
    <mergeCell ref="Q6:R6"/>
    <mergeCell ref="S6:T6"/>
    <mergeCell ref="U6:V6"/>
    <mergeCell ref="A4:V4"/>
    <mergeCell ref="K5:N5"/>
    <mergeCell ref="O5:V5"/>
    <mergeCell ref="A8:A13"/>
    <mergeCell ref="B8:B13"/>
    <mergeCell ref="I6:I7"/>
    <mergeCell ref="J6:J7"/>
    <mergeCell ref="A5:A7"/>
    <mergeCell ref="B5:B7"/>
    <mergeCell ref="C5:C7"/>
    <mergeCell ref="D5:D7"/>
    <mergeCell ref="E5:E7"/>
    <mergeCell ref="F5:F7"/>
    <mergeCell ref="G5:G7"/>
    <mergeCell ref="I5:J5"/>
    <mergeCell ref="H5:H7"/>
  </mergeCells>
  <pageMargins left="0.25" right="0.25" top="0.75" bottom="0.75" header="0.3" footer="0.3"/>
  <pageSetup scale="50" orientation="landscape" horizontalDpi="300" verticalDpi="300" r:id="rId1"/>
  <headerFooter>
    <oddFooter>&amp;L&amp;1#&amp;"Calibri"&amp;10 Información pública reservada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Categorías!$A$3:$A$9</xm:f>
          </x14:formula1>
          <xm:sqref>A8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W17"/>
  <sheetViews>
    <sheetView showGridLines="0" zoomScaleNormal="100" workbookViewId="0">
      <selection activeCell="G1" sqref="G1:G2"/>
    </sheetView>
  </sheetViews>
  <sheetFormatPr baseColWidth="10" defaultColWidth="10.7109375" defaultRowHeight="12.75"/>
  <cols>
    <col min="1" max="1" width="24.7109375" customWidth="1"/>
    <col min="2" max="2" width="23.7109375" customWidth="1"/>
    <col min="3" max="3" width="24" customWidth="1"/>
    <col min="4" max="4" width="15.5703125" customWidth="1"/>
    <col min="5" max="5" width="12.28515625" customWidth="1"/>
    <col min="6" max="6" width="10.7109375" customWidth="1"/>
    <col min="7" max="7" width="42.140625" customWidth="1"/>
    <col min="8" max="8" width="46.5703125" style="13" bestFit="1" customWidth="1"/>
    <col min="9" max="10" width="15.7109375" customWidth="1"/>
    <col min="11" max="11" width="12.42578125" bestFit="1" customWidth="1"/>
    <col min="12" max="12" width="13" bestFit="1" customWidth="1"/>
    <col min="13" max="14" width="13.7109375" bestFit="1" customWidth="1"/>
    <col min="15" max="15" width="12.28515625" bestFit="1" customWidth="1"/>
    <col min="16" max="16" width="51.7109375" bestFit="1" customWidth="1"/>
    <col min="17" max="17" width="12.28515625" bestFit="1" customWidth="1"/>
    <col min="18" max="18" width="58.5703125" style="196" customWidth="1"/>
    <col min="19" max="19" width="13.42578125" customWidth="1"/>
    <col min="20" max="20" width="50.85546875" customWidth="1"/>
    <col min="21" max="21" width="14.28515625" style="4" customWidth="1"/>
    <col min="22" max="22" width="58.85546875" style="312" customWidth="1"/>
    <col min="23" max="23" width="21.42578125" style="4" hidden="1" customWidth="1"/>
  </cols>
  <sheetData>
    <row r="1" spans="1:23" ht="24" customHeight="1"/>
    <row r="2" spans="1:23" ht="24" customHeight="1"/>
    <row r="4" spans="1:23" ht="33.75">
      <c r="A4" s="372" t="s">
        <v>0</v>
      </c>
      <c r="B4" s="373"/>
      <c r="C4" s="373"/>
      <c r="D4" s="373"/>
      <c r="E4" s="373"/>
      <c r="F4" s="373"/>
      <c r="G4" s="373"/>
      <c r="H4" s="373"/>
      <c r="I4" s="373"/>
      <c r="J4" s="373"/>
      <c r="K4" s="373"/>
      <c r="L4" s="373"/>
      <c r="M4" s="373"/>
      <c r="N4" s="373"/>
      <c r="O4" s="373"/>
      <c r="P4" s="373"/>
      <c r="Q4" s="373"/>
      <c r="R4" s="373"/>
      <c r="S4" s="373"/>
      <c r="T4" s="373"/>
      <c r="U4" s="373"/>
      <c r="V4" s="373"/>
    </row>
    <row r="5" spans="1:23" s="144" customFormat="1" ht="19.5" customHeight="1">
      <c r="A5" s="389" t="s">
        <v>1</v>
      </c>
      <c r="B5" s="389" t="s">
        <v>2</v>
      </c>
      <c r="C5" s="389" t="s">
        <v>3</v>
      </c>
      <c r="D5" s="389" t="s">
        <v>4</v>
      </c>
      <c r="E5" s="389" t="s">
        <v>5</v>
      </c>
      <c r="F5" s="389" t="s">
        <v>6</v>
      </c>
      <c r="G5" s="389" t="s">
        <v>7</v>
      </c>
      <c r="H5" s="389" t="s">
        <v>8</v>
      </c>
      <c r="I5" s="397" t="s">
        <v>9</v>
      </c>
      <c r="J5" s="397"/>
      <c r="K5" s="389" t="s">
        <v>10</v>
      </c>
      <c r="L5" s="389"/>
      <c r="M5" s="389"/>
      <c r="N5" s="389"/>
      <c r="O5" s="395" t="s">
        <v>11</v>
      </c>
      <c r="P5" s="395"/>
      <c r="Q5" s="395"/>
      <c r="R5" s="395"/>
      <c r="S5" s="395"/>
      <c r="T5" s="395"/>
      <c r="U5" s="395"/>
      <c r="V5" s="395"/>
      <c r="W5" s="391" t="s">
        <v>12</v>
      </c>
    </row>
    <row r="6" spans="1:23" s="144" customFormat="1" ht="30" customHeight="1">
      <c r="A6" s="389"/>
      <c r="B6" s="389"/>
      <c r="C6" s="389"/>
      <c r="D6" s="389"/>
      <c r="E6" s="389"/>
      <c r="F6" s="389"/>
      <c r="G6" s="389"/>
      <c r="H6" s="389"/>
      <c r="I6" s="389" t="s">
        <v>13</v>
      </c>
      <c r="J6" s="389" t="s">
        <v>14</v>
      </c>
      <c r="K6" s="145" t="s">
        <v>15</v>
      </c>
      <c r="L6" s="145" t="s">
        <v>16</v>
      </c>
      <c r="M6" s="145" t="s">
        <v>17</v>
      </c>
      <c r="N6" s="145" t="s">
        <v>18</v>
      </c>
      <c r="O6" s="395" t="s">
        <v>15</v>
      </c>
      <c r="P6" s="395"/>
      <c r="Q6" s="395" t="s">
        <v>16</v>
      </c>
      <c r="R6" s="395"/>
      <c r="S6" s="395" t="s">
        <v>17</v>
      </c>
      <c r="T6" s="395"/>
      <c r="U6" s="405" t="s">
        <v>18</v>
      </c>
      <c r="V6" s="405"/>
      <c r="W6" s="392"/>
    </row>
    <row r="7" spans="1:23" s="144" customFormat="1" ht="30.75" customHeight="1">
      <c r="A7" s="389"/>
      <c r="B7" s="389"/>
      <c r="C7" s="389"/>
      <c r="D7" s="389"/>
      <c r="E7" s="389"/>
      <c r="F7" s="389"/>
      <c r="G7" s="389"/>
      <c r="H7" s="389"/>
      <c r="I7" s="389"/>
      <c r="J7" s="389"/>
      <c r="K7" s="116" t="s">
        <v>19</v>
      </c>
      <c r="L7" s="116" t="s">
        <v>19</v>
      </c>
      <c r="M7" s="116" t="s">
        <v>19</v>
      </c>
      <c r="N7" s="116" t="s">
        <v>19</v>
      </c>
      <c r="O7" s="60" t="s">
        <v>20</v>
      </c>
      <c r="P7" s="60" t="s">
        <v>21</v>
      </c>
      <c r="Q7" s="60" t="s">
        <v>20</v>
      </c>
      <c r="R7" s="197" t="s">
        <v>21</v>
      </c>
      <c r="S7" s="60" t="s">
        <v>20</v>
      </c>
      <c r="T7" s="60" t="s">
        <v>21</v>
      </c>
      <c r="U7" s="293" t="s">
        <v>20</v>
      </c>
      <c r="V7" s="293" t="s">
        <v>21</v>
      </c>
      <c r="W7" s="393"/>
    </row>
    <row r="8" spans="1:23" ht="63.75" customHeight="1">
      <c r="A8" s="362" t="s">
        <v>726</v>
      </c>
      <c r="B8" s="360" t="s">
        <v>727</v>
      </c>
      <c r="C8" s="77" t="s">
        <v>728</v>
      </c>
      <c r="D8" s="17">
        <v>0.1</v>
      </c>
      <c r="E8" s="17" t="s">
        <v>85</v>
      </c>
      <c r="F8" s="15">
        <v>1</v>
      </c>
      <c r="G8" s="401" t="s">
        <v>729</v>
      </c>
      <c r="H8" s="72" t="s">
        <v>730</v>
      </c>
      <c r="I8" s="20">
        <v>43101</v>
      </c>
      <c r="J8" s="16">
        <v>43190</v>
      </c>
      <c r="K8" s="12">
        <v>1</v>
      </c>
      <c r="L8" s="12">
        <v>0</v>
      </c>
      <c r="M8" s="12">
        <v>0</v>
      </c>
      <c r="N8" s="12">
        <v>0</v>
      </c>
      <c r="O8" s="133">
        <v>1</v>
      </c>
      <c r="P8" s="115" t="s">
        <v>731</v>
      </c>
      <c r="Q8" s="10">
        <v>1</v>
      </c>
      <c r="R8" s="263" t="s">
        <v>103</v>
      </c>
      <c r="S8" s="244">
        <v>1</v>
      </c>
      <c r="T8" s="234" t="s">
        <v>103</v>
      </c>
      <c r="U8" s="244">
        <v>1</v>
      </c>
      <c r="V8" s="311" t="s">
        <v>103</v>
      </c>
      <c r="W8" s="120" t="s">
        <v>732</v>
      </c>
    </row>
    <row r="9" spans="1:23" ht="279.95" customHeight="1">
      <c r="A9" s="362"/>
      <c r="B9" s="360"/>
      <c r="C9" s="77" t="s">
        <v>733</v>
      </c>
      <c r="D9" s="17">
        <v>0.1</v>
      </c>
      <c r="E9" s="15" t="s">
        <v>33</v>
      </c>
      <c r="F9" s="18">
        <v>1</v>
      </c>
      <c r="G9" s="401"/>
      <c r="H9" s="162" t="s">
        <v>734</v>
      </c>
      <c r="I9" s="20">
        <v>43191</v>
      </c>
      <c r="J9" s="16">
        <v>43465</v>
      </c>
      <c r="K9" s="166">
        <v>0</v>
      </c>
      <c r="L9" s="109">
        <v>0.3</v>
      </c>
      <c r="M9" s="109">
        <v>0.4</v>
      </c>
      <c r="N9" s="109">
        <v>0.4</v>
      </c>
      <c r="O9" s="134">
        <v>0.25</v>
      </c>
      <c r="P9" s="136" t="s">
        <v>735</v>
      </c>
      <c r="Q9" s="17">
        <v>0.5</v>
      </c>
      <c r="R9" s="263" t="s">
        <v>736</v>
      </c>
      <c r="S9" s="259">
        <v>0.75</v>
      </c>
      <c r="T9" s="262" t="s">
        <v>920</v>
      </c>
      <c r="U9" s="244">
        <v>1</v>
      </c>
      <c r="V9" s="309" t="s">
        <v>982</v>
      </c>
      <c r="W9" s="120" t="s">
        <v>732</v>
      </c>
    </row>
    <row r="10" spans="1:23" ht="63.75">
      <c r="A10" s="362"/>
      <c r="B10" s="360"/>
      <c r="C10" s="18" t="s">
        <v>737</v>
      </c>
      <c r="D10" s="17">
        <v>0.08</v>
      </c>
      <c r="E10" s="17" t="s">
        <v>85</v>
      </c>
      <c r="F10" s="15">
        <v>4</v>
      </c>
      <c r="G10" s="8" t="s">
        <v>738</v>
      </c>
      <c r="H10" s="72" t="s">
        <v>739</v>
      </c>
      <c r="I10" s="20">
        <v>43101</v>
      </c>
      <c r="J10" s="16">
        <v>43465</v>
      </c>
      <c r="K10" s="12">
        <v>1</v>
      </c>
      <c r="L10" s="12">
        <v>1</v>
      </c>
      <c r="M10" s="12">
        <v>1</v>
      </c>
      <c r="N10" s="12">
        <v>1</v>
      </c>
      <c r="O10" s="12">
        <v>2</v>
      </c>
      <c r="P10" s="136" t="s">
        <v>740</v>
      </c>
      <c r="Q10" s="12">
        <v>4</v>
      </c>
      <c r="R10" s="263" t="s">
        <v>741</v>
      </c>
      <c r="S10" s="12">
        <v>3</v>
      </c>
      <c r="T10" s="136" t="s">
        <v>910</v>
      </c>
      <c r="U10" s="12">
        <v>2</v>
      </c>
      <c r="V10" s="310" t="s">
        <v>983</v>
      </c>
      <c r="W10" s="120" t="s">
        <v>742</v>
      </c>
    </row>
    <row r="11" spans="1:23" ht="165.75" customHeight="1">
      <c r="A11" s="362"/>
      <c r="B11" s="360"/>
      <c r="C11" s="18" t="s">
        <v>743</v>
      </c>
      <c r="D11" s="17">
        <v>0.2</v>
      </c>
      <c r="E11" s="15" t="s">
        <v>33</v>
      </c>
      <c r="F11" s="18">
        <v>1</v>
      </c>
      <c r="G11" s="8" t="s">
        <v>744</v>
      </c>
      <c r="H11" s="162" t="s">
        <v>745</v>
      </c>
      <c r="I11" s="20">
        <v>43101</v>
      </c>
      <c r="J11" s="16">
        <v>43465</v>
      </c>
      <c r="K11" s="21">
        <v>1</v>
      </c>
      <c r="L11" s="21">
        <v>1</v>
      </c>
      <c r="M11" s="21">
        <v>1</v>
      </c>
      <c r="N11" s="21">
        <v>1</v>
      </c>
      <c r="O11" s="133">
        <v>1</v>
      </c>
      <c r="P11" s="115" t="s">
        <v>746</v>
      </c>
      <c r="Q11" s="28">
        <v>1</v>
      </c>
      <c r="R11" s="263" t="s">
        <v>747</v>
      </c>
      <c r="S11" s="260">
        <v>1</v>
      </c>
      <c r="T11" s="261" t="s">
        <v>933</v>
      </c>
      <c r="U11" s="244">
        <v>1</v>
      </c>
      <c r="V11" s="309" t="s">
        <v>984</v>
      </c>
      <c r="W11" s="120" t="s">
        <v>674</v>
      </c>
    </row>
    <row r="12" spans="1:23" ht="102">
      <c r="A12" s="362"/>
      <c r="B12" s="360"/>
      <c r="C12" s="18" t="s">
        <v>748</v>
      </c>
      <c r="D12" s="17">
        <v>0.1</v>
      </c>
      <c r="E12" s="17" t="s">
        <v>85</v>
      </c>
      <c r="F12" s="15">
        <v>1</v>
      </c>
      <c r="G12" s="8" t="s">
        <v>749</v>
      </c>
      <c r="H12" s="72" t="s">
        <v>750</v>
      </c>
      <c r="I12" s="20">
        <v>43101</v>
      </c>
      <c r="J12" s="16">
        <v>43465</v>
      </c>
      <c r="K12" s="12">
        <v>0</v>
      </c>
      <c r="L12" s="12">
        <v>0</v>
      </c>
      <c r="M12" s="12">
        <v>0</v>
      </c>
      <c r="N12" s="12">
        <v>1</v>
      </c>
      <c r="O12" s="150" t="s">
        <v>751</v>
      </c>
      <c r="P12" s="150" t="s">
        <v>751</v>
      </c>
      <c r="Q12" s="12" t="s">
        <v>751</v>
      </c>
      <c r="R12" s="263" t="s">
        <v>752</v>
      </c>
      <c r="S12" s="234" t="s">
        <v>751</v>
      </c>
      <c r="T12" s="245" t="s">
        <v>752</v>
      </c>
      <c r="U12" s="244">
        <v>1</v>
      </c>
      <c r="V12" s="309" t="s">
        <v>995</v>
      </c>
      <c r="W12" s="120" t="s">
        <v>753</v>
      </c>
    </row>
    <row r="13" spans="1:23" ht="65.25" customHeight="1">
      <c r="A13" s="362"/>
      <c r="B13" s="360"/>
      <c r="C13" s="18" t="s">
        <v>754</v>
      </c>
      <c r="D13" s="17">
        <v>0.06</v>
      </c>
      <c r="E13" s="17" t="s">
        <v>85</v>
      </c>
      <c r="F13" s="15">
        <v>1</v>
      </c>
      <c r="G13" s="401" t="s">
        <v>755</v>
      </c>
      <c r="H13" s="72" t="s">
        <v>754</v>
      </c>
      <c r="I13" s="20">
        <v>43101</v>
      </c>
      <c r="J13" s="16">
        <v>43190</v>
      </c>
      <c r="K13" s="12">
        <v>1</v>
      </c>
      <c r="L13" s="12">
        <v>0</v>
      </c>
      <c r="M13" s="12">
        <v>0</v>
      </c>
      <c r="N13" s="12">
        <v>0</v>
      </c>
      <c r="O13" s="12">
        <v>1</v>
      </c>
      <c r="P13" s="136" t="s">
        <v>756</v>
      </c>
      <c r="Q13" s="166">
        <v>1</v>
      </c>
      <c r="R13" s="263" t="s">
        <v>103</v>
      </c>
      <c r="S13" s="166">
        <v>1</v>
      </c>
      <c r="T13" s="245" t="s">
        <v>103</v>
      </c>
      <c r="U13" s="245">
        <v>1</v>
      </c>
      <c r="V13" s="309" t="s">
        <v>103</v>
      </c>
      <c r="W13" s="403" t="s">
        <v>757</v>
      </c>
    </row>
    <row r="14" spans="1:23" ht="189.75" customHeight="1">
      <c r="A14" s="362"/>
      <c r="B14" s="360"/>
      <c r="C14" s="18" t="s">
        <v>758</v>
      </c>
      <c r="D14" s="17">
        <v>0.06</v>
      </c>
      <c r="E14" s="15" t="s">
        <v>33</v>
      </c>
      <c r="F14" s="18">
        <v>1</v>
      </c>
      <c r="G14" s="401"/>
      <c r="H14" s="162" t="s">
        <v>759</v>
      </c>
      <c r="I14" s="20">
        <v>43191</v>
      </c>
      <c r="J14" s="16">
        <v>43465</v>
      </c>
      <c r="K14" s="166">
        <v>0</v>
      </c>
      <c r="L14" s="109">
        <v>0.3</v>
      </c>
      <c r="M14" s="109">
        <v>0.4</v>
      </c>
      <c r="N14" s="109">
        <v>0.4</v>
      </c>
      <c r="O14" s="137">
        <v>0.56840000000000002</v>
      </c>
      <c r="P14" s="115" t="s">
        <v>760</v>
      </c>
      <c r="Q14" s="10">
        <v>0.62</v>
      </c>
      <c r="R14" s="263" t="s">
        <v>761</v>
      </c>
      <c r="S14" s="250" t="s">
        <v>922</v>
      </c>
      <c r="T14" s="249" t="s">
        <v>921</v>
      </c>
      <c r="U14" s="290" t="s">
        <v>922</v>
      </c>
      <c r="V14" s="309" t="s">
        <v>996</v>
      </c>
      <c r="W14" s="403"/>
    </row>
    <row r="15" spans="1:23" ht="159" customHeight="1">
      <c r="A15" s="362"/>
      <c r="B15" s="360"/>
      <c r="C15" s="18" t="s">
        <v>762</v>
      </c>
      <c r="D15" s="17">
        <v>0.1</v>
      </c>
      <c r="E15" s="15" t="s">
        <v>33</v>
      </c>
      <c r="F15" s="18">
        <v>1</v>
      </c>
      <c r="G15" s="8" t="s">
        <v>763</v>
      </c>
      <c r="H15" s="162" t="s">
        <v>764</v>
      </c>
      <c r="I15" s="20">
        <v>43101</v>
      </c>
      <c r="J15" s="16">
        <v>43465</v>
      </c>
      <c r="K15" s="21">
        <v>1</v>
      </c>
      <c r="L15" s="21">
        <v>1</v>
      </c>
      <c r="M15" s="21">
        <v>1</v>
      </c>
      <c r="N15" s="21">
        <v>1</v>
      </c>
      <c r="O15" s="133">
        <v>0.9</v>
      </c>
      <c r="P15" s="138" t="s">
        <v>765</v>
      </c>
      <c r="Q15" s="10">
        <v>0.94</v>
      </c>
      <c r="R15" s="263" t="s">
        <v>766</v>
      </c>
      <c r="S15" s="246">
        <v>1</v>
      </c>
      <c r="T15" s="136" t="s">
        <v>899</v>
      </c>
      <c r="U15" s="244">
        <v>1</v>
      </c>
      <c r="V15" s="309" t="s">
        <v>899</v>
      </c>
      <c r="W15" s="120" t="s">
        <v>767</v>
      </c>
    </row>
    <row r="16" spans="1:23" ht="77.25" customHeight="1">
      <c r="A16" s="362"/>
      <c r="B16" s="402" t="s">
        <v>768</v>
      </c>
      <c r="C16" s="18" t="s">
        <v>754</v>
      </c>
      <c r="D16" s="17">
        <v>0.1</v>
      </c>
      <c r="E16" s="17" t="s">
        <v>85</v>
      </c>
      <c r="F16" s="15">
        <v>1</v>
      </c>
      <c r="G16" s="401" t="s">
        <v>769</v>
      </c>
      <c r="H16" s="18" t="s">
        <v>754</v>
      </c>
      <c r="I16" s="20">
        <v>43101</v>
      </c>
      <c r="J16" s="16">
        <v>43190</v>
      </c>
      <c r="K16" s="12">
        <v>1</v>
      </c>
      <c r="L16" s="12">
        <v>0</v>
      </c>
      <c r="M16" s="12">
        <v>0</v>
      </c>
      <c r="N16" s="12">
        <v>0</v>
      </c>
      <c r="O16" s="139">
        <v>1</v>
      </c>
      <c r="P16" s="140" t="s">
        <v>770</v>
      </c>
      <c r="Q16" s="166">
        <v>1</v>
      </c>
      <c r="R16" s="263" t="s">
        <v>103</v>
      </c>
      <c r="S16" s="234">
        <v>1</v>
      </c>
      <c r="T16" s="136" t="s">
        <v>103</v>
      </c>
      <c r="U16" s="286">
        <v>1</v>
      </c>
      <c r="V16" s="309" t="s">
        <v>103</v>
      </c>
      <c r="W16" s="404" t="s">
        <v>771</v>
      </c>
    </row>
    <row r="17" spans="1:23" ht="165" customHeight="1">
      <c r="A17" s="362"/>
      <c r="B17" s="402"/>
      <c r="C17" s="18" t="s">
        <v>772</v>
      </c>
      <c r="D17" s="17">
        <v>0.1</v>
      </c>
      <c r="E17" s="15" t="s">
        <v>33</v>
      </c>
      <c r="F17" s="18">
        <v>1</v>
      </c>
      <c r="G17" s="401"/>
      <c r="H17" s="165" t="s">
        <v>773</v>
      </c>
      <c r="I17" s="20">
        <v>43191</v>
      </c>
      <c r="J17" s="16">
        <v>43465</v>
      </c>
      <c r="K17" s="166">
        <v>0</v>
      </c>
      <c r="L17" s="109">
        <v>0.3</v>
      </c>
      <c r="M17" s="109">
        <v>0.4</v>
      </c>
      <c r="N17" s="109">
        <v>0.4</v>
      </c>
      <c r="O17" s="133">
        <v>0.25</v>
      </c>
      <c r="P17" s="115" t="s">
        <v>774</v>
      </c>
      <c r="Q17" s="17">
        <v>0.9</v>
      </c>
      <c r="R17" s="263" t="s">
        <v>775</v>
      </c>
      <c r="S17" s="259">
        <v>0.9</v>
      </c>
      <c r="T17" s="136" t="s">
        <v>934</v>
      </c>
      <c r="U17" s="259">
        <v>1</v>
      </c>
      <c r="V17" s="309" t="s">
        <v>997</v>
      </c>
      <c r="W17" s="404"/>
    </row>
  </sheetData>
  <mergeCells count="27">
    <mergeCell ref="W5:W7"/>
    <mergeCell ref="W13:W14"/>
    <mergeCell ref="W16:W17"/>
    <mergeCell ref="E5:E7"/>
    <mergeCell ref="O5:V5"/>
    <mergeCell ref="O6:P6"/>
    <mergeCell ref="Q6:R6"/>
    <mergeCell ref="S6:T6"/>
    <mergeCell ref="U6:V6"/>
    <mergeCell ref="H5:H7"/>
    <mergeCell ref="K5:N5"/>
    <mergeCell ref="A4:V4"/>
    <mergeCell ref="G16:G17"/>
    <mergeCell ref="B16:B17"/>
    <mergeCell ref="A8:A17"/>
    <mergeCell ref="I6:I7"/>
    <mergeCell ref="J6:J7"/>
    <mergeCell ref="B8:B15"/>
    <mergeCell ref="G8:G9"/>
    <mergeCell ref="G13:G14"/>
    <mergeCell ref="F5:F7"/>
    <mergeCell ref="G5:G7"/>
    <mergeCell ref="I5:J5"/>
    <mergeCell ref="A5:A7"/>
    <mergeCell ref="B5:B7"/>
    <mergeCell ref="C5:C7"/>
    <mergeCell ref="D5:D7"/>
  </mergeCells>
  <hyperlinks>
    <hyperlink ref="P16" r:id="rId1" display="https://portal.icetex.gov.co/Portal/Home/el-icetex/plan-estrategico/planes-de-accion" xr:uid="{0F07DB48-1C38-4B74-93E2-03FB6748EBDF}"/>
  </hyperlinks>
  <pageMargins left="0.23622047244094491" right="0.23622047244094491" top="0.74803149606299213" bottom="0.74803149606299213" header="0.31496062992125984" footer="0.31496062992125984"/>
  <pageSetup scale="50" orientation="landscape" horizontalDpi="300" verticalDpi="300" r:id="rId2"/>
  <headerFooter>
    <oddFooter>&amp;L&amp;1#&amp;"Calibri"&amp;10 Información pública reservada</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Categorías!$A$3:$A$9</xm:f>
          </x14:formula1>
          <xm:sqref>A8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X9"/>
  <sheetViews>
    <sheetView showGridLines="0" zoomScale="93" zoomScaleNormal="93" workbookViewId="0">
      <pane xSplit="14" ySplit="6" topLeftCell="O7" activePane="bottomRight" state="frozen"/>
      <selection pane="topRight" activeCell="O1" sqref="O1"/>
      <selection pane="bottomLeft" activeCell="A7" sqref="A7"/>
      <selection pane="bottomRight" activeCell="G2" sqref="G2"/>
    </sheetView>
  </sheetViews>
  <sheetFormatPr baseColWidth="10" defaultColWidth="10.7109375" defaultRowHeight="12.75"/>
  <cols>
    <col min="1" max="1" width="19.42578125" customWidth="1"/>
    <col min="2" max="2" width="18.28515625" customWidth="1"/>
    <col min="3" max="3" width="31.140625" customWidth="1"/>
    <col min="4" max="4" width="15.140625" customWidth="1"/>
    <col min="5" max="5" width="14.28515625" customWidth="1"/>
    <col min="6" max="6" width="17.42578125" customWidth="1"/>
    <col min="7" max="7" width="42.5703125" customWidth="1"/>
    <col min="8" max="8" width="43.7109375" customWidth="1"/>
    <col min="9" max="10" width="15.7109375" customWidth="1"/>
    <col min="11" max="14" width="17.85546875" customWidth="1"/>
    <col min="15" max="15" width="10.7109375" bestFit="1" customWidth="1"/>
    <col min="16" max="16" width="37.140625" bestFit="1" customWidth="1"/>
    <col min="17" max="17" width="12.140625" customWidth="1"/>
    <col min="18" max="18" width="49.85546875" bestFit="1" customWidth="1"/>
    <col min="19" max="19" width="11.85546875" style="61" customWidth="1"/>
    <col min="20" max="20" width="47.28515625" customWidth="1"/>
    <col min="21" max="21" width="14.140625" customWidth="1"/>
    <col min="22" max="22" width="55.28515625" customWidth="1"/>
    <col min="23" max="23" width="21.85546875" hidden="1" customWidth="1"/>
    <col min="24" max="24" width="10.7109375" style="146"/>
  </cols>
  <sheetData>
    <row r="1" spans="1:24" ht="20.25" customHeight="1"/>
    <row r="2" spans="1:24" ht="28.5" customHeight="1"/>
    <row r="4" spans="1:24" ht="33.75">
      <c r="A4" s="372" t="s">
        <v>0</v>
      </c>
      <c r="B4" s="373"/>
      <c r="C4" s="373"/>
      <c r="D4" s="373"/>
      <c r="E4" s="373"/>
      <c r="F4" s="373"/>
      <c r="G4" s="373"/>
      <c r="H4" s="373"/>
      <c r="I4" s="373"/>
      <c r="J4" s="373"/>
      <c r="K4" s="373"/>
      <c r="L4" s="373"/>
      <c r="M4" s="373"/>
      <c r="N4" s="373"/>
      <c r="O4" s="373"/>
      <c r="P4" s="373"/>
      <c r="Q4" s="373"/>
      <c r="R4" s="373"/>
      <c r="S4" s="373"/>
      <c r="T4" s="373"/>
      <c r="U4" s="373"/>
      <c r="V4" s="373"/>
    </row>
    <row r="5" spans="1:24" s="144" customFormat="1" ht="39.75" customHeight="1">
      <c r="A5" s="389" t="s">
        <v>1</v>
      </c>
      <c r="B5" s="389" t="s">
        <v>2</v>
      </c>
      <c r="C5" s="389" t="s">
        <v>3</v>
      </c>
      <c r="D5" s="389" t="s">
        <v>4</v>
      </c>
      <c r="E5" s="389" t="s">
        <v>5</v>
      </c>
      <c r="F5" s="389" t="s">
        <v>6</v>
      </c>
      <c r="G5" s="389" t="s">
        <v>7</v>
      </c>
      <c r="H5" s="389" t="s">
        <v>8</v>
      </c>
      <c r="I5" s="397" t="s">
        <v>9</v>
      </c>
      <c r="J5" s="397"/>
      <c r="K5" s="389" t="s">
        <v>10</v>
      </c>
      <c r="L5" s="389"/>
      <c r="M5" s="389"/>
      <c r="N5" s="389"/>
      <c r="O5" s="395" t="s">
        <v>11</v>
      </c>
      <c r="P5" s="395"/>
      <c r="Q5" s="395"/>
      <c r="R5" s="395"/>
      <c r="S5" s="395"/>
      <c r="T5" s="395"/>
      <c r="U5" s="395"/>
      <c r="V5" s="395"/>
      <c r="W5" s="398" t="s">
        <v>12</v>
      </c>
      <c r="X5" s="266"/>
    </row>
    <row r="6" spans="1:24" s="144" customFormat="1" ht="30" customHeight="1">
      <c r="A6" s="389"/>
      <c r="B6" s="389"/>
      <c r="C6" s="389"/>
      <c r="D6" s="389"/>
      <c r="E6" s="389"/>
      <c r="F6" s="389"/>
      <c r="G6" s="389"/>
      <c r="H6" s="389"/>
      <c r="I6" s="389" t="s">
        <v>13</v>
      </c>
      <c r="J6" s="389" t="s">
        <v>14</v>
      </c>
      <c r="K6" s="145" t="s">
        <v>15</v>
      </c>
      <c r="L6" s="145" t="s">
        <v>16</v>
      </c>
      <c r="M6" s="145" t="s">
        <v>17</v>
      </c>
      <c r="N6" s="145" t="s">
        <v>18</v>
      </c>
      <c r="O6" s="395" t="s">
        <v>15</v>
      </c>
      <c r="P6" s="395"/>
      <c r="Q6" s="395" t="s">
        <v>16</v>
      </c>
      <c r="R6" s="395"/>
      <c r="S6" s="395" t="s">
        <v>17</v>
      </c>
      <c r="T6" s="395"/>
      <c r="U6" s="327" t="s">
        <v>18</v>
      </c>
      <c r="V6" s="327"/>
      <c r="W6" s="399"/>
      <c r="X6" s="266"/>
    </row>
    <row r="7" spans="1:24" s="144" customFormat="1" ht="47.25" customHeight="1">
      <c r="A7" s="389"/>
      <c r="B7" s="389"/>
      <c r="C7" s="389"/>
      <c r="D7" s="389"/>
      <c r="E7" s="389"/>
      <c r="F7" s="389"/>
      <c r="G7" s="389"/>
      <c r="H7" s="389"/>
      <c r="I7" s="389"/>
      <c r="J7" s="389"/>
      <c r="K7" s="116" t="s">
        <v>19</v>
      </c>
      <c r="L7" s="116" t="s">
        <v>19</v>
      </c>
      <c r="M7" s="116" t="s">
        <v>19</v>
      </c>
      <c r="N7" s="116" t="s">
        <v>19</v>
      </c>
      <c r="O7" s="60" t="s">
        <v>20</v>
      </c>
      <c r="P7" s="113" t="s">
        <v>21</v>
      </c>
      <c r="Q7" s="60" t="s">
        <v>20</v>
      </c>
      <c r="R7" s="60" t="s">
        <v>21</v>
      </c>
      <c r="S7" s="60" t="s">
        <v>20</v>
      </c>
      <c r="T7" s="60" t="s">
        <v>21</v>
      </c>
      <c r="U7" s="182" t="s">
        <v>20</v>
      </c>
      <c r="V7" s="182" t="s">
        <v>21</v>
      </c>
      <c r="W7" s="400"/>
      <c r="X7" s="266"/>
    </row>
    <row r="8" spans="1:24" ht="127.5">
      <c r="A8" s="362" t="s">
        <v>776</v>
      </c>
      <c r="B8" s="360" t="s">
        <v>777</v>
      </c>
      <c r="C8" s="18" t="s">
        <v>778</v>
      </c>
      <c r="D8" s="17">
        <v>0.7</v>
      </c>
      <c r="E8" s="15" t="s">
        <v>85</v>
      </c>
      <c r="F8" s="15" t="s">
        <v>779</v>
      </c>
      <c r="G8" s="78" t="s">
        <v>780</v>
      </c>
      <c r="H8" s="55" t="s">
        <v>781</v>
      </c>
      <c r="I8" s="26">
        <v>43132</v>
      </c>
      <c r="J8" s="26">
        <v>43373</v>
      </c>
      <c r="K8" s="10">
        <v>0.2</v>
      </c>
      <c r="L8" s="17">
        <v>0.4</v>
      </c>
      <c r="M8" s="10">
        <v>1</v>
      </c>
      <c r="N8" s="10">
        <v>1</v>
      </c>
      <c r="O8" s="17">
        <v>0.2</v>
      </c>
      <c r="P8" s="90" t="s">
        <v>782</v>
      </c>
      <c r="Q8" s="17">
        <v>0.7</v>
      </c>
      <c r="R8" s="117" t="s">
        <v>783</v>
      </c>
      <c r="S8" s="254">
        <v>1</v>
      </c>
      <c r="T8" s="235" t="s">
        <v>916</v>
      </c>
      <c r="U8" s="292">
        <v>1</v>
      </c>
      <c r="V8" s="302" t="s">
        <v>963</v>
      </c>
      <c r="W8" s="120" t="s">
        <v>767</v>
      </c>
    </row>
    <row r="9" spans="1:24" ht="128.25" customHeight="1">
      <c r="A9" s="362"/>
      <c r="B9" s="360"/>
      <c r="C9" s="18" t="s">
        <v>784</v>
      </c>
      <c r="D9" s="17">
        <v>0.3</v>
      </c>
      <c r="E9" s="15" t="s">
        <v>33</v>
      </c>
      <c r="F9" s="55" t="s">
        <v>785</v>
      </c>
      <c r="G9" s="78" t="s">
        <v>786</v>
      </c>
      <c r="H9" s="165" t="s">
        <v>787</v>
      </c>
      <c r="I9" s="26">
        <v>43282</v>
      </c>
      <c r="J9" s="26">
        <v>43464</v>
      </c>
      <c r="K9" s="10">
        <v>0</v>
      </c>
      <c r="L9" s="17">
        <v>0</v>
      </c>
      <c r="M9" s="10">
        <v>0.5</v>
      </c>
      <c r="N9" s="10">
        <v>1</v>
      </c>
      <c r="O9" s="135"/>
      <c r="P9" s="167" t="s">
        <v>788</v>
      </c>
      <c r="Q9" s="17">
        <v>0.54</v>
      </c>
      <c r="R9" s="106" t="s">
        <v>789</v>
      </c>
      <c r="S9" s="173">
        <v>0.87</v>
      </c>
      <c r="T9" s="235" t="s">
        <v>935</v>
      </c>
      <c r="U9" s="244">
        <v>1</v>
      </c>
      <c r="V9" s="302" t="s">
        <v>985</v>
      </c>
      <c r="W9" s="120" t="s">
        <v>767</v>
      </c>
    </row>
  </sheetData>
  <mergeCells count="21">
    <mergeCell ref="W5:W7"/>
    <mergeCell ref="A8:A9"/>
    <mergeCell ref="B8:B9"/>
    <mergeCell ref="A5:A7"/>
    <mergeCell ref="B5:B7"/>
    <mergeCell ref="C5:C7"/>
    <mergeCell ref="A4:V4"/>
    <mergeCell ref="K5:N5"/>
    <mergeCell ref="I6:I7"/>
    <mergeCell ref="J6:J7"/>
    <mergeCell ref="D5:D7"/>
    <mergeCell ref="E5:E7"/>
    <mergeCell ref="F5:F7"/>
    <mergeCell ref="G5:G7"/>
    <mergeCell ref="I5:J5"/>
    <mergeCell ref="H5:H7"/>
    <mergeCell ref="O5:V5"/>
    <mergeCell ref="O6:P6"/>
    <mergeCell ref="Q6:R6"/>
    <mergeCell ref="S6:T6"/>
    <mergeCell ref="U6:V6"/>
  </mergeCells>
  <pageMargins left="0.70866141732283472" right="0.70866141732283472" top="0.74803149606299213" bottom="0.74803149606299213" header="0.31496062992125984" footer="0.31496062992125984"/>
  <pageSetup scale="50" orientation="landscape" horizontalDpi="300" verticalDpi="300" r:id="rId1"/>
  <headerFooter>
    <oddFooter>&amp;L&amp;1#&amp;"Calibri"&amp;10 Información pública reservada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Categorías!$A$3:$A$9</xm:f>
          </x14:formula1>
          <xm:sqref>A8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X15"/>
  <sheetViews>
    <sheetView showGridLines="0" zoomScaleNormal="100" workbookViewId="0">
      <selection activeCell="AA8" sqref="AA8"/>
    </sheetView>
  </sheetViews>
  <sheetFormatPr baseColWidth="10" defaultColWidth="10.7109375" defaultRowHeight="12.75"/>
  <cols>
    <col min="1" max="1" width="20.28515625" customWidth="1"/>
    <col min="2" max="2" width="18.85546875" customWidth="1"/>
    <col min="3" max="3" width="23.28515625" customWidth="1"/>
    <col min="4" max="4" width="17.5703125" customWidth="1"/>
    <col min="5" max="5" width="17.42578125" customWidth="1"/>
    <col min="6" max="6" width="21.28515625" customWidth="1"/>
    <col min="7" max="7" width="34.28515625" customWidth="1"/>
    <col min="8" max="8" width="60.85546875" customWidth="1"/>
    <col min="9" max="10" width="16" customWidth="1"/>
    <col min="11" max="14" width="16.28515625" customWidth="1"/>
    <col min="15" max="15" width="11.85546875" bestFit="1" customWidth="1"/>
    <col min="16" max="16" width="54.7109375" customWidth="1"/>
    <col min="17" max="17" width="12.28515625" bestFit="1" customWidth="1"/>
    <col min="18" max="18" width="45" customWidth="1"/>
    <col min="19" max="19" width="12.5703125" customWidth="1"/>
    <col min="20" max="20" width="37.28515625" customWidth="1"/>
    <col min="21" max="21" width="14.140625" customWidth="1"/>
    <col min="22" max="22" width="61.42578125" customWidth="1"/>
    <col min="23" max="23" width="21.42578125" hidden="1" customWidth="1"/>
    <col min="24" max="24" width="8.42578125" style="146" customWidth="1"/>
  </cols>
  <sheetData>
    <row r="1" spans="1:24" ht="10.5" customHeight="1"/>
    <row r="2" spans="1:24" ht="28.5" customHeight="1">
      <c r="R2" s="4" t="s">
        <v>911</v>
      </c>
      <c r="T2" s="11"/>
      <c r="W2" s="214"/>
    </row>
    <row r="4" spans="1:24" ht="33.75">
      <c r="A4" s="406" t="s">
        <v>0</v>
      </c>
      <c r="B4" s="407"/>
      <c r="C4" s="407"/>
      <c r="D4" s="407"/>
      <c r="E4" s="407"/>
      <c r="F4" s="407"/>
      <c r="G4" s="407"/>
      <c r="H4" s="407"/>
      <c r="I4" s="407"/>
      <c r="J4" s="407"/>
      <c r="K4" s="407"/>
      <c r="L4" s="407"/>
      <c r="M4" s="407"/>
      <c r="N4" s="407"/>
      <c r="O4" s="407"/>
      <c r="P4" s="407"/>
      <c r="Q4" s="407"/>
      <c r="R4" s="407"/>
      <c r="S4" s="407"/>
      <c r="T4" s="407"/>
      <c r="U4" s="407"/>
      <c r="V4" s="407"/>
    </row>
    <row r="5" spans="1:24" ht="30" customHeight="1">
      <c r="A5" s="419" t="s">
        <v>1</v>
      </c>
      <c r="B5" s="408" t="s">
        <v>2</v>
      </c>
      <c r="C5" s="408" t="s">
        <v>3</v>
      </c>
      <c r="D5" s="408" t="s">
        <v>4</v>
      </c>
      <c r="E5" s="408" t="s">
        <v>5</v>
      </c>
      <c r="F5" s="408" t="s">
        <v>6</v>
      </c>
      <c r="G5" s="408" t="s">
        <v>7</v>
      </c>
      <c r="H5" s="408" t="s">
        <v>8</v>
      </c>
      <c r="I5" s="409" t="s">
        <v>9</v>
      </c>
      <c r="J5" s="409"/>
      <c r="K5" s="408" t="s">
        <v>10</v>
      </c>
      <c r="L5" s="408"/>
      <c r="M5" s="408"/>
      <c r="N5" s="408"/>
      <c r="O5" s="410" t="s">
        <v>11</v>
      </c>
      <c r="P5" s="410"/>
      <c r="Q5" s="410"/>
      <c r="R5" s="410"/>
      <c r="S5" s="410"/>
      <c r="T5" s="410"/>
      <c r="U5" s="410"/>
      <c r="V5" s="410"/>
      <c r="W5" s="411" t="s">
        <v>12</v>
      </c>
    </row>
    <row r="6" spans="1:24" ht="30" customHeight="1">
      <c r="A6" s="420"/>
      <c r="B6" s="331"/>
      <c r="C6" s="331"/>
      <c r="D6" s="331"/>
      <c r="E6" s="331"/>
      <c r="F6" s="331"/>
      <c r="G6" s="331"/>
      <c r="H6" s="331"/>
      <c r="I6" s="331" t="s">
        <v>13</v>
      </c>
      <c r="J6" s="331" t="s">
        <v>14</v>
      </c>
      <c r="K6" s="181" t="s">
        <v>15</v>
      </c>
      <c r="L6" s="181" t="s">
        <v>16</v>
      </c>
      <c r="M6" s="181" t="s">
        <v>17</v>
      </c>
      <c r="N6" s="181" t="s">
        <v>18</v>
      </c>
      <c r="O6" s="326" t="s">
        <v>15</v>
      </c>
      <c r="P6" s="326"/>
      <c r="Q6" s="326" t="s">
        <v>16</v>
      </c>
      <c r="R6" s="326"/>
      <c r="S6" s="326" t="s">
        <v>17</v>
      </c>
      <c r="T6" s="326"/>
      <c r="U6" s="317" t="s">
        <v>18</v>
      </c>
      <c r="V6" s="317"/>
      <c r="W6" s="412"/>
    </row>
    <row r="7" spans="1:24" ht="31.5">
      <c r="A7" s="420"/>
      <c r="B7" s="331"/>
      <c r="C7" s="331"/>
      <c r="D7" s="331"/>
      <c r="E7" s="331"/>
      <c r="F7" s="331"/>
      <c r="G7" s="331"/>
      <c r="H7" s="331"/>
      <c r="I7" s="331"/>
      <c r="J7" s="331"/>
      <c r="K7" s="178" t="s">
        <v>19</v>
      </c>
      <c r="L7" s="178" t="s">
        <v>19</v>
      </c>
      <c r="M7" s="178" t="s">
        <v>19</v>
      </c>
      <c r="N7" s="178" t="s">
        <v>19</v>
      </c>
      <c r="O7" s="60" t="s">
        <v>20</v>
      </c>
      <c r="P7" s="113" t="s">
        <v>21</v>
      </c>
      <c r="Q7" s="60" t="s">
        <v>20</v>
      </c>
      <c r="R7" s="60" t="s">
        <v>21</v>
      </c>
      <c r="S7" s="60" t="s">
        <v>20</v>
      </c>
      <c r="T7" s="60" t="s">
        <v>21</v>
      </c>
      <c r="U7" s="182" t="s">
        <v>20</v>
      </c>
      <c r="V7" s="182" t="s">
        <v>21</v>
      </c>
      <c r="W7" s="413"/>
    </row>
    <row r="8" spans="1:24" ht="113.25" customHeight="1">
      <c r="A8" s="416" t="s">
        <v>790</v>
      </c>
      <c r="B8" s="360" t="s">
        <v>790</v>
      </c>
      <c r="C8" s="152" t="s">
        <v>791</v>
      </c>
      <c r="D8" s="174">
        <v>0.3</v>
      </c>
      <c r="E8" s="175" t="s">
        <v>33</v>
      </c>
      <c r="F8" s="176">
        <v>1</v>
      </c>
      <c r="G8" s="151" t="s">
        <v>792</v>
      </c>
      <c r="H8" s="161">
        <v>0</v>
      </c>
      <c r="I8" s="177">
        <v>43101</v>
      </c>
      <c r="J8" s="16">
        <v>43373</v>
      </c>
      <c r="K8" s="109">
        <v>0.15</v>
      </c>
      <c r="L8" s="109">
        <v>0.5</v>
      </c>
      <c r="M8" s="109">
        <v>0.75</v>
      </c>
      <c r="N8" s="109">
        <v>1</v>
      </c>
      <c r="O8" s="134">
        <v>0.15</v>
      </c>
      <c r="P8" s="131" t="s">
        <v>793</v>
      </c>
      <c r="Q8" s="134">
        <v>0.5</v>
      </c>
      <c r="R8" s="149" t="s">
        <v>794</v>
      </c>
      <c r="S8" s="134">
        <v>0.75</v>
      </c>
      <c r="T8" s="149" t="s">
        <v>917</v>
      </c>
      <c r="U8" s="294">
        <v>0.75</v>
      </c>
      <c r="V8" s="131" t="s">
        <v>964</v>
      </c>
      <c r="W8" s="198" t="s">
        <v>716</v>
      </c>
    </row>
    <row r="9" spans="1:24" ht="168.75" customHeight="1">
      <c r="A9" s="416"/>
      <c r="B9" s="360"/>
      <c r="C9" s="421" t="s">
        <v>795</v>
      </c>
      <c r="D9" s="414">
        <v>0.3</v>
      </c>
      <c r="E9" s="175" t="s">
        <v>33</v>
      </c>
      <c r="F9" s="176">
        <v>1</v>
      </c>
      <c r="G9" s="153" t="s">
        <v>796</v>
      </c>
      <c r="H9" s="161" t="s">
        <v>797</v>
      </c>
      <c r="I9" s="177">
        <v>43101</v>
      </c>
      <c r="J9" s="16">
        <v>43465</v>
      </c>
      <c r="K9" s="109">
        <v>0.25</v>
      </c>
      <c r="L9" s="109">
        <v>0.5</v>
      </c>
      <c r="M9" s="109">
        <v>0.75</v>
      </c>
      <c r="N9" s="109">
        <v>1</v>
      </c>
      <c r="O9" s="134">
        <v>0.25</v>
      </c>
      <c r="P9" s="122" t="s">
        <v>798</v>
      </c>
      <c r="Q9" s="134">
        <v>0.5</v>
      </c>
      <c r="R9" s="149" t="s">
        <v>715</v>
      </c>
      <c r="S9" s="134">
        <v>0.75</v>
      </c>
      <c r="T9" s="149" t="s">
        <v>906</v>
      </c>
      <c r="U9" s="294">
        <v>1</v>
      </c>
      <c r="V9" s="131" t="s">
        <v>965</v>
      </c>
      <c r="W9" s="198" t="s">
        <v>799</v>
      </c>
    </row>
    <row r="10" spans="1:24" ht="167.25" customHeight="1">
      <c r="A10" s="416"/>
      <c r="B10" s="360"/>
      <c r="C10" s="422"/>
      <c r="D10" s="415"/>
      <c r="E10" s="175" t="s">
        <v>33</v>
      </c>
      <c r="F10" s="176">
        <v>1</v>
      </c>
      <c r="G10" s="153" t="s">
        <v>800</v>
      </c>
      <c r="H10" s="161" t="s">
        <v>801</v>
      </c>
      <c r="I10" s="168">
        <v>43101</v>
      </c>
      <c r="J10" s="169">
        <v>43465</v>
      </c>
      <c r="K10" s="170">
        <v>0.25</v>
      </c>
      <c r="L10" s="170">
        <v>0.5</v>
      </c>
      <c r="M10" s="170">
        <v>0.75</v>
      </c>
      <c r="N10" s="171">
        <v>1</v>
      </c>
      <c r="O10" s="134">
        <v>0.25</v>
      </c>
      <c r="P10" s="158" t="s">
        <v>802</v>
      </c>
      <c r="Q10" s="121">
        <v>0.5</v>
      </c>
      <c r="R10" s="159" t="s">
        <v>803</v>
      </c>
      <c r="S10" s="133">
        <v>0.85</v>
      </c>
      <c r="T10" s="149" t="s">
        <v>898</v>
      </c>
      <c r="U10" s="274">
        <v>1</v>
      </c>
      <c r="V10" s="284" t="s">
        <v>986</v>
      </c>
      <c r="W10" s="313" t="s">
        <v>799</v>
      </c>
      <c r="X10" s="271"/>
    </row>
    <row r="11" spans="1:24" ht="150" customHeight="1">
      <c r="A11" s="416"/>
      <c r="B11" s="360"/>
      <c r="C11" s="19" t="s">
        <v>804</v>
      </c>
      <c r="D11" s="174">
        <v>0.2</v>
      </c>
      <c r="E11" s="175" t="s">
        <v>33</v>
      </c>
      <c r="F11" s="176">
        <v>1</v>
      </c>
      <c r="G11" s="180" t="s">
        <v>805</v>
      </c>
      <c r="H11" s="161" t="s">
        <v>806</v>
      </c>
      <c r="I11" s="177">
        <v>43101</v>
      </c>
      <c r="J11" s="16">
        <v>43465</v>
      </c>
      <c r="K11" s="109">
        <v>0.25</v>
      </c>
      <c r="L11" s="109">
        <v>0.5</v>
      </c>
      <c r="M11" s="109">
        <v>0.75</v>
      </c>
      <c r="N11" s="21">
        <v>1</v>
      </c>
      <c r="O11" s="134">
        <v>0.2</v>
      </c>
      <c r="P11" s="122" t="s">
        <v>807</v>
      </c>
      <c r="Q11" s="134">
        <v>0.5</v>
      </c>
      <c r="R11" s="149" t="s">
        <v>808</v>
      </c>
      <c r="S11" s="134">
        <v>0.75</v>
      </c>
      <c r="T11" s="149" t="s">
        <v>907</v>
      </c>
      <c r="U11" s="274">
        <v>1</v>
      </c>
      <c r="V11" s="284" t="s">
        <v>966</v>
      </c>
      <c r="W11" s="313" t="s">
        <v>716</v>
      </c>
    </row>
    <row r="12" spans="1:24" ht="113.25" customHeight="1">
      <c r="A12" s="417"/>
      <c r="B12" s="418"/>
      <c r="C12" s="199" t="s">
        <v>809</v>
      </c>
      <c r="D12" s="200">
        <v>0.2</v>
      </c>
      <c r="E12" s="201" t="s">
        <v>33</v>
      </c>
      <c r="F12" s="202">
        <v>1</v>
      </c>
      <c r="G12" s="203" t="s">
        <v>810</v>
      </c>
      <c r="H12" s="204" t="s">
        <v>811</v>
      </c>
      <c r="I12" s="205">
        <v>43101</v>
      </c>
      <c r="J12" s="206">
        <v>43465</v>
      </c>
      <c r="K12" s="207">
        <v>0.25</v>
      </c>
      <c r="L12" s="207">
        <v>0.5</v>
      </c>
      <c r="M12" s="207">
        <v>0.75</v>
      </c>
      <c r="N12" s="208">
        <v>1</v>
      </c>
      <c r="O12" s="209" t="s">
        <v>751</v>
      </c>
      <c r="P12" s="209" t="s">
        <v>812</v>
      </c>
      <c r="Q12" s="210">
        <v>0.5</v>
      </c>
      <c r="R12" s="211" t="s">
        <v>813</v>
      </c>
      <c r="S12" s="134">
        <v>0.75</v>
      </c>
      <c r="T12" s="149" t="s">
        <v>908</v>
      </c>
      <c r="U12" s="274">
        <v>1</v>
      </c>
      <c r="V12" s="300" t="s">
        <v>967</v>
      </c>
      <c r="W12" s="314" t="s">
        <v>716</v>
      </c>
    </row>
    <row r="13" spans="1:24">
      <c r="X13"/>
    </row>
    <row r="14" spans="1:24">
      <c r="X14"/>
    </row>
    <row r="15" spans="1:24">
      <c r="X15"/>
    </row>
  </sheetData>
  <mergeCells count="23">
    <mergeCell ref="W5:W7"/>
    <mergeCell ref="D9:D10"/>
    <mergeCell ref="A8:A12"/>
    <mergeCell ref="B8:B12"/>
    <mergeCell ref="A5:A7"/>
    <mergeCell ref="B5:B7"/>
    <mergeCell ref="C5:C7"/>
    <mergeCell ref="C9:C10"/>
    <mergeCell ref="A4:V4"/>
    <mergeCell ref="K5:N5"/>
    <mergeCell ref="I6:I7"/>
    <mergeCell ref="J6:J7"/>
    <mergeCell ref="D5:D7"/>
    <mergeCell ref="E5:E7"/>
    <mergeCell ref="F5:F7"/>
    <mergeCell ref="G5:G7"/>
    <mergeCell ref="I5:J5"/>
    <mergeCell ref="H5:H7"/>
    <mergeCell ref="O5:V5"/>
    <mergeCell ref="O6:P6"/>
    <mergeCell ref="Q6:R6"/>
    <mergeCell ref="S6:T6"/>
    <mergeCell ref="U6:V6"/>
  </mergeCells>
  <pageMargins left="0.23622047244094491" right="0.23622047244094491" top="0.74803149606299213" bottom="0.74803149606299213" header="0.31496062992125984" footer="0.31496062992125984"/>
  <pageSetup scale="55" orientation="landscape" horizontalDpi="300" verticalDpi="300" r:id="rId1"/>
  <headerFooter>
    <oddFooter>&amp;L&amp;1#&amp;"Calibri"&amp;10 Información pública reservada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Categorías!$A$3:$A$9</xm:f>
          </x14:formula1>
          <xm:sqref>A8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E70AA-F8B7-49C8-9C86-537E2975C614}">
  <dimension ref="A3:J22"/>
  <sheetViews>
    <sheetView showGridLines="0" topLeftCell="A7" workbookViewId="0">
      <selection activeCell="D25" sqref="D25"/>
    </sheetView>
  </sheetViews>
  <sheetFormatPr baseColWidth="10" defaultRowHeight="12.75"/>
  <cols>
    <col min="1" max="1" width="59.85546875" customWidth="1"/>
    <col min="2" max="10" width="13.85546875" customWidth="1"/>
  </cols>
  <sheetData>
    <row r="3" spans="1:10" ht="15">
      <c r="A3" s="190" t="s">
        <v>871</v>
      </c>
      <c r="B3" s="190"/>
      <c r="C3" s="190"/>
      <c r="D3" s="190"/>
      <c r="E3" s="191"/>
      <c r="F3" s="191"/>
      <c r="G3" s="191"/>
      <c r="H3" s="191"/>
    </row>
    <row r="4" spans="1:10">
      <c r="J4" s="13"/>
    </row>
    <row r="5" spans="1:10">
      <c r="J5" s="13"/>
    </row>
    <row r="6" spans="1:10" ht="46.5" customHeight="1">
      <c r="A6" s="183" t="s">
        <v>872</v>
      </c>
      <c r="B6" s="192" t="s">
        <v>873</v>
      </c>
      <c r="C6" s="192" t="s">
        <v>874</v>
      </c>
      <c r="D6" s="192" t="s">
        <v>875</v>
      </c>
      <c r="E6" s="192" t="s">
        <v>876</v>
      </c>
      <c r="F6" s="192" t="s">
        <v>877</v>
      </c>
      <c r="G6" s="192" t="s">
        <v>878</v>
      </c>
      <c r="H6" s="192" t="s">
        <v>879</v>
      </c>
      <c r="I6" s="192" t="s">
        <v>880</v>
      </c>
      <c r="J6" s="193" t="s">
        <v>881</v>
      </c>
    </row>
    <row r="7" spans="1:10" ht="15">
      <c r="A7" s="184" t="s">
        <v>83</v>
      </c>
      <c r="B7" s="185">
        <v>22</v>
      </c>
      <c r="C7" s="185"/>
      <c r="D7" s="185">
        <v>4</v>
      </c>
      <c r="E7" s="185">
        <v>6</v>
      </c>
      <c r="F7" s="185">
        <v>5</v>
      </c>
      <c r="G7" s="185">
        <v>1</v>
      </c>
      <c r="H7" s="185"/>
      <c r="I7" s="185"/>
      <c r="J7" s="186">
        <f t="shared" ref="J7:J21" si="0">SUM(B7:I7)</f>
        <v>38</v>
      </c>
    </row>
    <row r="8" spans="1:10" ht="15">
      <c r="A8" s="184" t="s">
        <v>767</v>
      </c>
      <c r="B8" s="185"/>
      <c r="C8" s="185">
        <v>10</v>
      </c>
      <c r="D8" s="185">
        <v>1</v>
      </c>
      <c r="E8" s="185"/>
      <c r="F8" s="185"/>
      <c r="G8" s="185">
        <v>1</v>
      </c>
      <c r="H8" s="185">
        <v>2</v>
      </c>
      <c r="I8" s="185"/>
      <c r="J8" s="186">
        <f t="shared" si="0"/>
        <v>14</v>
      </c>
    </row>
    <row r="9" spans="1:10" ht="15">
      <c r="A9" s="184" t="s">
        <v>716</v>
      </c>
      <c r="B9" s="185"/>
      <c r="C9" s="185"/>
      <c r="D9" s="185"/>
      <c r="E9" s="185"/>
      <c r="F9" s="185">
        <v>1</v>
      </c>
      <c r="G9" s="185"/>
      <c r="H9" s="185"/>
      <c r="I9" s="185">
        <v>5</v>
      </c>
      <c r="J9" s="186">
        <f t="shared" si="0"/>
        <v>6</v>
      </c>
    </row>
    <row r="10" spans="1:10" ht="15">
      <c r="A10" s="184" t="s">
        <v>93</v>
      </c>
      <c r="B10" s="185"/>
      <c r="C10" s="185"/>
      <c r="D10" s="185">
        <v>1</v>
      </c>
      <c r="E10" s="185">
        <v>1</v>
      </c>
      <c r="F10" s="185"/>
      <c r="G10" s="185">
        <v>3</v>
      </c>
      <c r="H10" s="185"/>
      <c r="I10" s="185"/>
      <c r="J10" s="186">
        <f t="shared" si="0"/>
        <v>5</v>
      </c>
    </row>
    <row r="11" spans="1:10" ht="15">
      <c r="A11" s="184" t="s">
        <v>882</v>
      </c>
      <c r="B11" s="185"/>
      <c r="C11" s="185"/>
      <c r="D11" s="185"/>
      <c r="E11" s="185">
        <v>1</v>
      </c>
      <c r="F11" s="185"/>
      <c r="G11" s="185">
        <v>2</v>
      </c>
      <c r="H11" s="185"/>
      <c r="I11" s="185"/>
      <c r="J11" s="186">
        <f t="shared" si="0"/>
        <v>3</v>
      </c>
    </row>
    <row r="12" spans="1:10" ht="15">
      <c r="A12" s="184" t="s">
        <v>883</v>
      </c>
      <c r="B12" s="185"/>
      <c r="C12" s="185"/>
      <c r="D12" s="185">
        <v>2</v>
      </c>
      <c r="E12" s="185">
        <v>1</v>
      </c>
      <c r="F12" s="185"/>
      <c r="G12" s="185"/>
      <c r="H12" s="185"/>
      <c r="I12" s="185"/>
      <c r="J12" s="186">
        <f t="shared" si="0"/>
        <v>3</v>
      </c>
    </row>
    <row r="13" spans="1:10" ht="15">
      <c r="A13" s="184" t="s">
        <v>649</v>
      </c>
      <c r="B13" s="185"/>
      <c r="C13" s="185"/>
      <c r="D13" s="185"/>
      <c r="E13" s="185">
        <v>1</v>
      </c>
      <c r="F13" s="185"/>
      <c r="G13" s="185"/>
      <c r="H13" s="185"/>
      <c r="I13" s="185">
        <v>2</v>
      </c>
      <c r="J13" s="186">
        <f t="shared" si="0"/>
        <v>3</v>
      </c>
    </row>
    <row r="14" spans="1:10" ht="15">
      <c r="A14" s="184" t="s">
        <v>732</v>
      </c>
      <c r="B14" s="185"/>
      <c r="C14" s="185"/>
      <c r="D14" s="185"/>
      <c r="E14" s="185"/>
      <c r="F14" s="185"/>
      <c r="G14" s="185">
        <v>2</v>
      </c>
      <c r="H14" s="185"/>
      <c r="I14" s="185"/>
      <c r="J14" s="186">
        <f t="shared" si="0"/>
        <v>2</v>
      </c>
    </row>
    <row r="15" spans="1:10" ht="15">
      <c r="A15" s="184" t="s">
        <v>661</v>
      </c>
      <c r="B15" s="185"/>
      <c r="C15" s="185"/>
      <c r="D15" s="185"/>
      <c r="E15" s="185">
        <v>1</v>
      </c>
      <c r="F15" s="185"/>
      <c r="G15" s="185"/>
      <c r="H15" s="185"/>
      <c r="I15" s="185"/>
      <c r="J15" s="186">
        <f t="shared" si="0"/>
        <v>1</v>
      </c>
    </row>
    <row r="16" spans="1:10" ht="15">
      <c r="A16" s="184" t="s">
        <v>668</v>
      </c>
      <c r="B16" s="185"/>
      <c r="C16" s="185"/>
      <c r="D16" s="185"/>
      <c r="E16" s="185">
        <v>1</v>
      </c>
      <c r="F16" s="185"/>
      <c r="G16" s="185"/>
      <c r="H16" s="185"/>
      <c r="I16" s="185"/>
      <c r="J16" s="186">
        <f t="shared" si="0"/>
        <v>1</v>
      </c>
    </row>
    <row r="17" spans="1:10" ht="15">
      <c r="A17" s="184" t="s">
        <v>771</v>
      </c>
      <c r="B17" s="185"/>
      <c r="C17" s="185"/>
      <c r="D17" s="185"/>
      <c r="E17" s="185"/>
      <c r="F17" s="185"/>
      <c r="G17" s="185">
        <v>1</v>
      </c>
      <c r="H17" s="185"/>
      <c r="I17" s="185"/>
      <c r="J17" s="186">
        <f t="shared" si="0"/>
        <v>1</v>
      </c>
    </row>
    <row r="18" spans="1:10" ht="15">
      <c r="A18" s="184" t="s">
        <v>655</v>
      </c>
      <c r="B18" s="185"/>
      <c r="C18" s="185"/>
      <c r="D18" s="185"/>
      <c r="E18" s="185">
        <v>1</v>
      </c>
      <c r="F18" s="185"/>
      <c r="G18" s="185"/>
      <c r="H18" s="185"/>
      <c r="I18" s="185"/>
      <c r="J18" s="186">
        <f t="shared" si="0"/>
        <v>1</v>
      </c>
    </row>
    <row r="19" spans="1:10" ht="15">
      <c r="A19" s="184" t="s">
        <v>884</v>
      </c>
      <c r="B19" s="185"/>
      <c r="C19" s="185"/>
      <c r="D19" s="185"/>
      <c r="E19" s="185">
        <v>1</v>
      </c>
      <c r="F19" s="185"/>
      <c r="G19" s="185"/>
      <c r="H19" s="185"/>
      <c r="I19" s="185"/>
      <c r="J19" s="186">
        <f t="shared" si="0"/>
        <v>1</v>
      </c>
    </row>
    <row r="20" spans="1:10" ht="15">
      <c r="A20" s="184" t="s">
        <v>885</v>
      </c>
      <c r="B20" s="185"/>
      <c r="C20" s="185"/>
      <c r="D20" s="185"/>
      <c r="E20" s="185">
        <v>1</v>
      </c>
      <c r="F20" s="185"/>
      <c r="G20" s="185"/>
      <c r="H20" s="185"/>
      <c r="I20" s="185"/>
      <c r="J20" s="186">
        <f t="shared" si="0"/>
        <v>1</v>
      </c>
    </row>
    <row r="21" spans="1:10" ht="15">
      <c r="A21" s="184" t="s">
        <v>886</v>
      </c>
      <c r="B21" s="185"/>
      <c r="C21" s="185"/>
      <c r="D21" s="185"/>
      <c r="E21" s="185">
        <v>1</v>
      </c>
      <c r="F21" s="185"/>
      <c r="G21" s="185"/>
      <c r="H21" s="185"/>
      <c r="I21" s="185"/>
      <c r="J21" s="186">
        <f t="shared" si="0"/>
        <v>1</v>
      </c>
    </row>
    <row r="22" spans="1:10" ht="15">
      <c r="A22" s="187" t="s">
        <v>887</v>
      </c>
      <c r="B22" s="188">
        <f>SUM(B7:B21)</f>
        <v>22</v>
      </c>
      <c r="C22" s="188">
        <f t="shared" ref="C22:I22" si="1">SUM(C7:C21)</f>
        <v>10</v>
      </c>
      <c r="D22" s="188">
        <f t="shared" si="1"/>
        <v>8</v>
      </c>
      <c r="E22" s="188">
        <f t="shared" si="1"/>
        <v>16</v>
      </c>
      <c r="F22" s="188">
        <f t="shared" si="1"/>
        <v>6</v>
      </c>
      <c r="G22" s="188">
        <f t="shared" si="1"/>
        <v>10</v>
      </c>
      <c r="H22" s="188">
        <f t="shared" si="1"/>
        <v>2</v>
      </c>
      <c r="I22" s="188">
        <f t="shared" si="1"/>
        <v>7</v>
      </c>
      <c r="J22" s="189">
        <f>SUM(J7:J21)</f>
        <v>81</v>
      </c>
    </row>
  </sheetData>
  <sortState xmlns:xlrd2="http://schemas.microsoft.com/office/spreadsheetml/2017/richdata2" ref="A7:J21">
    <sortCondition descending="1" ref="J7:J21"/>
  </sortState>
  <pageMargins left="0.7" right="0.7" top="0.75" bottom="0.75" header="0.3" footer="0.3"/>
  <pageSetup orientation="portrait" r:id="rId1"/>
  <headerFooter>
    <oddFooter>&amp;L&amp;1#&amp;"Calibri"&amp;10 Información pública reservada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
  <dimension ref="A1:O40"/>
  <sheetViews>
    <sheetView zoomScale="90" zoomScaleNormal="90" workbookViewId="0">
      <selection activeCell="B3" sqref="B3:B6"/>
    </sheetView>
  </sheetViews>
  <sheetFormatPr baseColWidth="10" defaultColWidth="10.7109375" defaultRowHeight="12.75"/>
  <cols>
    <col min="3" max="3" width="16.42578125" customWidth="1"/>
  </cols>
  <sheetData>
    <row r="1" spans="1:15" ht="12.75" customHeight="1">
      <c r="A1" s="427" t="s">
        <v>814</v>
      </c>
      <c r="B1" s="426" t="s">
        <v>815</v>
      </c>
      <c r="C1" s="427" t="s">
        <v>816</v>
      </c>
      <c r="D1" s="427" t="s">
        <v>817</v>
      </c>
      <c r="E1" s="427" t="s">
        <v>818</v>
      </c>
      <c r="F1" s="427" t="s">
        <v>819</v>
      </c>
      <c r="G1" s="427" t="s">
        <v>820</v>
      </c>
      <c r="H1" s="426" t="s">
        <v>821</v>
      </c>
      <c r="I1" s="423" t="s">
        <v>822</v>
      </c>
      <c r="J1" s="425"/>
      <c r="K1" s="423" t="s">
        <v>823</v>
      </c>
      <c r="L1" s="424"/>
      <c r="M1" s="424"/>
      <c r="N1" s="424"/>
      <c r="O1" s="425"/>
    </row>
    <row r="2" spans="1:15" ht="90">
      <c r="A2" s="428"/>
      <c r="B2" s="426"/>
      <c r="C2" s="428"/>
      <c r="D2" s="428"/>
      <c r="E2" s="428"/>
      <c r="F2" s="428"/>
      <c r="G2" s="428"/>
      <c r="H2" s="426"/>
      <c r="I2" s="3" t="s">
        <v>824</v>
      </c>
      <c r="J2" s="3" t="s">
        <v>825</v>
      </c>
      <c r="K2" s="1" t="s">
        <v>826</v>
      </c>
      <c r="L2" s="1" t="s">
        <v>827</v>
      </c>
      <c r="M2" s="2" t="s">
        <v>828</v>
      </c>
      <c r="N2" s="1" t="s">
        <v>829</v>
      </c>
      <c r="O2" s="3" t="s">
        <v>830</v>
      </c>
    </row>
    <row r="3" spans="1:15" ht="12.75" customHeight="1">
      <c r="A3" s="7" t="s">
        <v>76</v>
      </c>
      <c r="B3" t="s">
        <v>145</v>
      </c>
      <c r="M3" s="4" t="s">
        <v>831</v>
      </c>
    </row>
    <row r="4" spans="1:15" ht="12.75" customHeight="1">
      <c r="A4" s="7" t="s">
        <v>627</v>
      </c>
      <c r="B4" t="s">
        <v>832</v>
      </c>
      <c r="M4" s="5" t="s">
        <v>833</v>
      </c>
    </row>
    <row r="5" spans="1:15" ht="12.75" customHeight="1">
      <c r="A5" s="7" t="s">
        <v>693</v>
      </c>
      <c r="B5" t="s">
        <v>834</v>
      </c>
      <c r="M5" s="6" t="s">
        <v>835</v>
      </c>
    </row>
    <row r="6" spans="1:15" ht="12.75" customHeight="1">
      <c r="A6" s="7" t="s">
        <v>22</v>
      </c>
      <c r="B6" t="s">
        <v>836</v>
      </c>
      <c r="M6" s="5" t="s">
        <v>837</v>
      </c>
    </row>
    <row r="7" spans="1:15" ht="12.75" customHeight="1">
      <c r="A7" s="7" t="s">
        <v>726</v>
      </c>
      <c r="M7" s="6" t="s">
        <v>838</v>
      </c>
    </row>
    <row r="8" spans="1:15" ht="12.75" customHeight="1">
      <c r="A8" s="7" t="s">
        <v>776</v>
      </c>
      <c r="M8" s="5" t="s">
        <v>839</v>
      </c>
    </row>
    <row r="9" spans="1:15" ht="12.75" customHeight="1">
      <c r="A9" s="7" t="s">
        <v>790</v>
      </c>
      <c r="M9" s="6" t="s">
        <v>840</v>
      </c>
    </row>
    <row r="10" spans="1:15" ht="12.75" customHeight="1">
      <c r="M10" s="5" t="s">
        <v>841</v>
      </c>
    </row>
    <row r="11" spans="1:15" ht="12.75" customHeight="1">
      <c r="M11" s="6" t="s">
        <v>842</v>
      </c>
    </row>
    <row r="12" spans="1:15" ht="12.75" customHeight="1">
      <c r="M12" s="5" t="s">
        <v>843</v>
      </c>
    </row>
    <row r="13" spans="1:15" ht="12.75" customHeight="1">
      <c r="M13" s="6" t="s">
        <v>844</v>
      </c>
    </row>
    <row r="14" spans="1:15" ht="12.75" customHeight="1">
      <c r="M14" s="5" t="s">
        <v>845</v>
      </c>
    </row>
    <row r="15" spans="1:15" ht="12.75" customHeight="1">
      <c r="M15" s="6" t="s">
        <v>846</v>
      </c>
    </row>
    <row r="16" spans="1:15" ht="12.75" customHeight="1">
      <c r="M16" s="5" t="s">
        <v>847</v>
      </c>
    </row>
    <row r="17" spans="13:13" ht="12.75" customHeight="1">
      <c r="M17" s="6" t="s">
        <v>848</v>
      </c>
    </row>
    <row r="18" spans="13:13" ht="12.75" customHeight="1">
      <c r="M18" s="6" t="s">
        <v>849</v>
      </c>
    </row>
    <row r="19" spans="13:13" ht="12.75" customHeight="1">
      <c r="M19" s="5" t="s">
        <v>850</v>
      </c>
    </row>
    <row r="20" spans="13:13" ht="12.75" customHeight="1">
      <c r="M20" s="6" t="s">
        <v>851</v>
      </c>
    </row>
    <row r="21" spans="13:13" ht="12.75" customHeight="1">
      <c r="M21" s="5" t="s">
        <v>852</v>
      </c>
    </row>
    <row r="22" spans="13:13" ht="12.75" customHeight="1">
      <c r="M22" s="6" t="s">
        <v>853</v>
      </c>
    </row>
    <row r="23" spans="13:13" ht="12.75" customHeight="1">
      <c r="M23" s="5" t="s">
        <v>854</v>
      </c>
    </row>
    <row r="24" spans="13:13" ht="12.75" customHeight="1">
      <c r="M24" s="6" t="s">
        <v>855</v>
      </c>
    </row>
    <row r="25" spans="13:13" ht="12.75" customHeight="1">
      <c r="M25" s="5" t="s">
        <v>856</v>
      </c>
    </row>
    <row r="26" spans="13:13" ht="12.75" customHeight="1">
      <c r="M26" s="6" t="s">
        <v>857</v>
      </c>
    </row>
    <row r="27" spans="13:13" ht="12.75" customHeight="1">
      <c r="M27" s="5" t="s">
        <v>858</v>
      </c>
    </row>
    <row r="28" spans="13:13" ht="12.75" customHeight="1">
      <c r="M28" s="6" t="s">
        <v>859</v>
      </c>
    </row>
    <row r="29" spans="13:13" ht="12.75" customHeight="1">
      <c r="M29" s="5" t="s">
        <v>860</v>
      </c>
    </row>
    <row r="30" spans="13:13" ht="12.75" customHeight="1">
      <c r="M30" s="5" t="s">
        <v>861</v>
      </c>
    </row>
    <row r="31" spans="13:13" ht="12.75" customHeight="1">
      <c r="M31" s="6" t="s">
        <v>862</v>
      </c>
    </row>
    <row r="32" spans="13:13" ht="12.75" customHeight="1">
      <c r="M32" s="5" t="s">
        <v>863</v>
      </c>
    </row>
    <row r="33" spans="13:13" ht="12.75" customHeight="1">
      <c r="M33" s="6" t="s">
        <v>864</v>
      </c>
    </row>
    <row r="34" spans="13:13" ht="12.75" customHeight="1">
      <c r="M34" s="5" t="s">
        <v>865</v>
      </c>
    </row>
    <row r="35" spans="13:13" ht="12.75" customHeight="1">
      <c r="M35" s="6" t="s">
        <v>866</v>
      </c>
    </row>
    <row r="36" spans="13:13" ht="12.75" customHeight="1">
      <c r="M36" s="5" t="s">
        <v>867</v>
      </c>
    </row>
    <row r="37" spans="13:13" ht="12.75" customHeight="1">
      <c r="M37" s="6" t="s">
        <v>868</v>
      </c>
    </row>
    <row r="38" spans="13:13" ht="12.75" customHeight="1">
      <c r="M38" s="5" t="s">
        <v>869</v>
      </c>
    </row>
    <row r="39" spans="13:13" ht="12.75" customHeight="1">
      <c r="M39" s="6" t="s">
        <v>870</v>
      </c>
    </row>
    <row r="40" spans="13:13" ht="12.75" customHeight="1"/>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Footer>&amp;L&amp;1#&amp;"Calibri"&amp;10 Información pública reservada</oddFooter>
  </headerFooter>
</worksheet>
</file>

<file path=customXml/_rels/item1.xml.rels><?xml version="1.0" encoding="UTF-8"?>

<Relationships xmlns="http://schemas.openxmlformats.org/package/2006/relationships">
  <Relationship Id="rId1" Type="http://schemas.openxmlformats.org/officeDocument/2006/relationships/customXmlProps" Target="itemProps1.xml"/>
</Relationships>

</file>

<file path=customXml/_rels/item2.xml.rels><?xml version="1.0" encoding="UTF-8"?>

<Relationships xmlns="http://schemas.openxmlformats.org/package/2006/relationships">
  <Relationship Id="rId1" Type="http://schemas.openxmlformats.org/officeDocument/2006/relationships/customXmlProps" Target="itemProps2.xml"/>
</Relationships>

</file>

<file path=customXml/_rels/item3.xml.rels><?xml version="1.0" encoding="UTF-8"?>

<Relationships xmlns="http://schemas.openxmlformats.org/package/2006/relationships">
  <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igencia xmlns="bbb1532b-ab18-4e7b-be3e-fa8e2303545f">Vigente</Vigencia>
    <Area_x0020_responsable xmlns="bbb1532b-ab18-4e7b-be3e-fa8e2303545f" xsi:nil="true"/>
    <Fecha_x0020_de_x0020_emisi_x00f3_n_x0020_inicial xmlns="bbb1532b-ab18-4e7b-be3e-fa8e2303545f" xsi:nil="true"/>
    <Estado xmlns="bbb1532b-ab18-4e7b-be3e-fa8e2303545f">Borrador</Estado>
    <Responsable xmlns="bbb1532b-ab18-4e7b-be3e-fa8e2303545f">Ministro</Responsable>
    <Codigo xmlns="bbb1532b-ab18-4e7b-be3e-fa8e2303545f" xsi:nil="true"/>
    <Fecha_x0020_de_x0020_emisi_x00f3_n_x0020_versi_x00f3_n_x0020_vigente xmlns="bbb1532b-ab18-4e7b-be3e-fa8e2303545f" xsi:nil="true"/>
    <Areas_x0020_que_x0020_participan xmlns="bbb1532b-ab18-4e7b-be3e-fa8e2303545f">Todas</Areas_x0020_que_x0020_participan>
  </documentManagement>
</p:properties>
</file>

<file path=customXml/itemProps1.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2.xml><?xml version="1.0" encoding="utf-8"?>
<ds:datastoreItem xmlns:ds="http://schemas.openxmlformats.org/officeDocument/2006/customXml" ds:itemID="{46F8724F-3453-4DED-9E14-33DA62744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1532b-ab18-4e7b-be3e-fa8e2303545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92F8411-93EC-4201-A614-F2C25C7AFA34}">
  <ds:schemaRefs>
    <ds:schemaRef ds:uri="http://www.w3.org/XML/1998/namespace"/>
    <ds:schemaRef ds:uri="http://schemas.microsoft.com/office/2006/documentManagement/types"/>
    <ds:schemaRef ds:uri="bbb1532b-ab18-4e7b-be3e-fa8e2303545f"/>
    <ds:schemaRef ds:uri="http://purl.org/dc/elements/1.1/"/>
    <ds:schemaRef ds:uri="http://schemas.openxmlformats.org/package/2006/metadata/core-properties"/>
    <ds:schemaRef ds:uri="http://purl.org/dc/term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9</vt:i4>
      </vt:variant>
    </vt:vector>
  </HeadingPairs>
  <TitlesOfParts>
    <vt:vector size="9" baseType="lpstr">
      <vt:lpstr>DIRECCIONAMIENTO ESTRATEGICO</vt:lpstr>
      <vt:lpstr>TALENTO HUMANO </vt:lpstr>
      <vt:lpstr>VALORES PARA RESULTADOS</vt:lpstr>
      <vt:lpstr>EVALUACIÓN DE RESULTADOS</vt:lpstr>
      <vt:lpstr>INFORMACIÓN Y COMUNICACIÓN</vt:lpstr>
      <vt:lpstr>GESTIÓN DEL CONOCIMIENTO </vt:lpstr>
      <vt:lpstr>CONTROL INTERNO </vt:lpstr>
      <vt:lpstr>Consolidado</vt:lpstr>
      <vt:lpstr>Categorías</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

<file path=docProps/custom.xml><?xml version="1.0" encoding="utf-8"?>
<Properties xmlns="http://schemas.openxmlformats.org/officeDocument/2006/custom-properties" xmlns:vt="http://schemas.openxmlformats.org/officeDocument/2006/docPropsVTypes"/>
</file>