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730" windowHeight="9525" activeTab="3"/>
  </bookViews>
  <sheets>
    <sheet name="Instructivo" sheetId="6" r:id="rId1"/>
    <sheet name="Presupuesto Oficial" sheetId="4" r:id="rId2"/>
    <sheet name="Diligenciar" sheetId="5" r:id="rId3"/>
    <sheet name="Valor estimado contrato" sheetId="3" r:id="rId4"/>
  </sheets>
  <calcPr calcId="145621"/>
</workbook>
</file>

<file path=xl/calcChain.xml><?xml version="1.0" encoding="utf-8"?>
<calcChain xmlns="http://schemas.openxmlformats.org/spreadsheetml/2006/main">
  <c r="C111" i="3" l="1"/>
  <c r="E126" i="3"/>
  <c r="A34" i="5"/>
  <c r="E104" i="3"/>
  <c r="D104" i="3"/>
  <c r="C104" i="3"/>
  <c r="E100" i="3"/>
  <c r="D100" i="3"/>
  <c r="C100" i="3"/>
  <c r="E96" i="3"/>
  <c r="D96" i="3"/>
  <c r="C96" i="3"/>
  <c r="E92" i="3"/>
  <c r="D92" i="3"/>
  <c r="C92" i="3"/>
  <c r="E88" i="3"/>
  <c r="D88" i="3"/>
  <c r="C88" i="3"/>
  <c r="E84" i="3"/>
  <c r="D84" i="3"/>
  <c r="C84" i="3"/>
  <c r="E80" i="3"/>
  <c r="D80" i="3"/>
  <c r="C80" i="3"/>
  <c r="E76" i="3"/>
  <c r="D76" i="3"/>
  <c r="C76" i="3"/>
  <c r="E72" i="3"/>
  <c r="D72" i="3"/>
  <c r="C72" i="3"/>
  <c r="E68" i="3"/>
  <c r="D68" i="3"/>
  <c r="C68" i="3"/>
  <c r="E64" i="3"/>
  <c r="D64" i="3"/>
  <c r="C64" i="3"/>
  <c r="E60" i="3"/>
  <c r="D60" i="3"/>
  <c r="C60" i="3"/>
  <c r="E56" i="3"/>
  <c r="D56" i="3"/>
  <c r="C56" i="3"/>
  <c r="E52" i="3"/>
  <c r="D52" i="3"/>
  <c r="C52" i="3"/>
  <c r="E48" i="3"/>
  <c r="D48" i="3"/>
  <c r="C48" i="3"/>
  <c r="E44" i="3"/>
  <c r="D44" i="3"/>
  <c r="C44" i="3"/>
  <c r="E40" i="3"/>
  <c r="D40" i="3"/>
  <c r="C40" i="3"/>
  <c r="E36" i="3"/>
  <c r="D36" i="3"/>
  <c r="C36" i="3"/>
  <c r="E31" i="3"/>
  <c r="D31" i="3"/>
  <c r="C31" i="3"/>
  <c r="E26" i="3"/>
  <c r="D26" i="3"/>
  <c r="C26" i="3"/>
  <c r="E22" i="3"/>
  <c r="D22" i="3"/>
  <c r="C22" i="3"/>
  <c r="E18" i="3"/>
  <c r="D18" i="3"/>
  <c r="C18" i="3"/>
  <c r="E13" i="3"/>
  <c r="D13" i="3"/>
  <c r="C13" i="3"/>
  <c r="E12" i="3"/>
  <c r="D12" i="3"/>
  <c r="G12" i="3" s="1"/>
  <c r="C12" i="3"/>
  <c r="E11" i="3"/>
  <c r="D11" i="3"/>
  <c r="C11" i="3"/>
  <c r="E7" i="3"/>
  <c r="D7" i="3"/>
  <c r="C7" i="3"/>
  <c r="E6" i="3"/>
  <c r="D6" i="3"/>
  <c r="C6" i="3"/>
  <c r="E5" i="3"/>
  <c r="D5" i="3"/>
  <c r="C5" i="3"/>
  <c r="A39" i="5" l="1"/>
  <c r="A21" i="5"/>
  <c r="A8" i="5"/>
  <c r="E116" i="5" l="1"/>
  <c r="E109" i="5"/>
  <c r="E105" i="5"/>
  <c r="E101" i="5"/>
  <c r="E97" i="5"/>
  <c r="E93" i="5"/>
  <c r="E89" i="5"/>
  <c r="E85" i="5"/>
  <c r="E81" i="5"/>
  <c r="E77" i="5"/>
  <c r="E73" i="5"/>
  <c r="E69" i="5"/>
  <c r="E65" i="5"/>
  <c r="E61" i="5"/>
  <c r="E57" i="5"/>
  <c r="E53" i="5"/>
  <c r="E49" i="5"/>
  <c r="E45" i="5"/>
  <c r="E41" i="5"/>
  <c r="E36" i="5"/>
  <c r="E31" i="5"/>
  <c r="E27" i="5"/>
  <c r="E23" i="5"/>
  <c r="E18" i="5"/>
  <c r="E17" i="5"/>
  <c r="E16" i="5"/>
  <c r="E12" i="5"/>
  <c r="E11" i="5"/>
  <c r="E10" i="5"/>
  <c r="D110" i="5"/>
  <c r="C110" i="5"/>
  <c r="B110" i="5"/>
  <c r="D106" i="5"/>
  <c r="C106" i="5"/>
  <c r="B106" i="5"/>
  <c r="D102" i="5"/>
  <c r="C102" i="5"/>
  <c r="B102" i="5"/>
  <c r="D98" i="5"/>
  <c r="C98" i="5"/>
  <c r="B98" i="5"/>
  <c r="D94" i="5"/>
  <c r="C94" i="5"/>
  <c r="B94" i="5"/>
  <c r="D90" i="5"/>
  <c r="C90" i="5"/>
  <c r="B90" i="5"/>
  <c r="D86" i="5"/>
  <c r="C86" i="5"/>
  <c r="B86" i="5"/>
  <c r="D82" i="5"/>
  <c r="C82" i="5"/>
  <c r="B82" i="5"/>
  <c r="D78" i="5"/>
  <c r="C78" i="5"/>
  <c r="B78" i="5"/>
  <c r="D74" i="5"/>
  <c r="C74" i="5"/>
  <c r="B74" i="5"/>
  <c r="D70" i="5"/>
  <c r="C70" i="5"/>
  <c r="B70" i="5"/>
  <c r="D66" i="5"/>
  <c r="C66" i="5"/>
  <c r="B66" i="5"/>
  <c r="D62" i="5"/>
  <c r="C62" i="5"/>
  <c r="B62" i="5"/>
  <c r="D58" i="5"/>
  <c r="C58" i="5"/>
  <c r="B58" i="5"/>
  <c r="D54" i="5"/>
  <c r="C54" i="5"/>
  <c r="B54" i="5"/>
  <c r="D50" i="5"/>
  <c r="C50" i="5"/>
  <c r="B50" i="5"/>
  <c r="D46" i="5"/>
  <c r="C46" i="5"/>
  <c r="B46" i="5"/>
  <c r="D42" i="5"/>
  <c r="C42" i="5"/>
  <c r="B42" i="5"/>
  <c r="D37" i="5"/>
  <c r="C37" i="5"/>
  <c r="B37" i="5"/>
  <c r="D32" i="5"/>
  <c r="C32" i="5"/>
  <c r="B32" i="5"/>
  <c r="D28" i="5"/>
  <c r="C28" i="5"/>
  <c r="B28" i="5"/>
  <c r="D24" i="5"/>
  <c r="C24" i="5"/>
  <c r="B24" i="5"/>
  <c r="D19" i="5"/>
  <c r="C19" i="5"/>
  <c r="B19" i="5"/>
  <c r="D13" i="5"/>
  <c r="C13" i="5"/>
  <c r="B13" i="5"/>
  <c r="E37" i="3" l="1"/>
  <c r="D37" i="3"/>
  <c r="C37" i="3"/>
  <c r="E41" i="3"/>
  <c r="D41" i="3"/>
  <c r="C41" i="3"/>
  <c r="E45" i="3"/>
  <c r="D45" i="3"/>
  <c r="C45" i="3"/>
  <c r="E49" i="3"/>
  <c r="D49" i="3"/>
  <c r="C49" i="3"/>
  <c r="E53" i="3"/>
  <c r="D53" i="3"/>
  <c r="C53" i="3"/>
  <c r="E57" i="3"/>
  <c r="D57" i="3"/>
  <c r="C57" i="3"/>
  <c r="E61" i="3"/>
  <c r="D61" i="3"/>
  <c r="C61" i="3"/>
  <c r="E65" i="3"/>
  <c r="D65" i="3"/>
  <c r="C65" i="3"/>
  <c r="E69" i="3"/>
  <c r="D69" i="3"/>
  <c r="C69" i="3"/>
  <c r="E73" i="3"/>
  <c r="D73" i="3"/>
  <c r="C73" i="3"/>
  <c r="E77" i="3"/>
  <c r="D77" i="3"/>
  <c r="C77" i="3"/>
  <c r="E81" i="3"/>
  <c r="D81" i="3"/>
  <c r="C81" i="3"/>
  <c r="E85" i="3"/>
  <c r="D85" i="3"/>
  <c r="C85" i="3"/>
  <c r="E89" i="3"/>
  <c r="D89" i="3"/>
  <c r="C89" i="3"/>
  <c r="E93" i="3"/>
  <c r="D93" i="3"/>
  <c r="C93" i="3"/>
  <c r="E97" i="3"/>
  <c r="D97" i="3"/>
  <c r="C97" i="3"/>
  <c r="E101" i="3"/>
  <c r="D101" i="3"/>
  <c r="C101" i="3"/>
  <c r="E105" i="3"/>
  <c r="D105" i="3"/>
  <c r="C105" i="3"/>
  <c r="D8" i="3"/>
  <c r="D14" i="3"/>
  <c r="D19" i="3"/>
  <c r="D23" i="3"/>
  <c r="D27" i="3"/>
  <c r="D32" i="3"/>
  <c r="E125" i="3" l="1"/>
  <c r="K111" i="3"/>
  <c r="K104" i="3"/>
  <c r="K100" i="3"/>
  <c r="K96" i="3"/>
  <c r="K92" i="3"/>
  <c r="K88" i="3"/>
  <c r="K84" i="3"/>
  <c r="K80" i="3"/>
  <c r="K76" i="3"/>
  <c r="K72" i="3"/>
  <c r="K68" i="3"/>
  <c r="K64" i="3"/>
  <c r="K60" i="3"/>
  <c r="K56" i="3"/>
  <c r="K52" i="3"/>
  <c r="K48" i="3"/>
  <c r="K44" i="3"/>
  <c r="K40" i="3"/>
  <c r="K36" i="3"/>
  <c r="K31" i="3"/>
  <c r="K26" i="3"/>
  <c r="K22" i="3"/>
  <c r="K18" i="3"/>
  <c r="K13" i="3"/>
  <c r="K12" i="3"/>
  <c r="K11" i="3"/>
  <c r="K7" i="3"/>
  <c r="K6" i="3"/>
  <c r="K5" i="3"/>
  <c r="F107" i="3"/>
  <c r="I111" i="3" l="1"/>
  <c r="G111" i="3"/>
  <c r="I104" i="3"/>
  <c r="I100" i="3"/>
  <c r="I96" i="3"/>
  <c r="I92" i="3"/>
  <c r="I88" i="3"/>
  <c r="I84" i="3"/>
  <c r="I80" i="3"/>
  <c r="I76" i="3"/>
  <c r="I72" i="3"/>
  <c r="I68" i="3"/>
  <c r="I64" i="3"/>
  <c r="I60" i="3"/>
  <c r="I56" i="3"/>
  <c r="I52" i="3"/>
  <c r="I48" i="3"/>
  <c r="I44" i="3"/>
  <c r="I40" i="3"/>
  <c r="I36" i="3"/>
  <c r="I31" i="3" l="1"/>
  <c r="I26" i="3"/>
  <c r="I22" i="3"/>
  <c r="I13" i="3"/>
  <c r="I18" i="3"/>
  <c r="I12" i="3"/>
  <c r="I11" i="3"/>
  <c r="I7" i="3"/>
  <c r="I5" i="3"/>
  <c r="I6" i="3"/>
  <c r="G104" i="3" l="1"/>
  <c r="G100" i="3"/>
  <c r="G96" i="3"/>
  <c r="G92" i="3"/>
  <c r="G88" i="3"/>
  <c r="G84" i="3"/>
  <c r="G80" i="3"/>
  <c r="G76" i="3"/>
  <c r="G72" i="3"/>
  <c r="G68" i="3"/>
  <c r="G64" i="3"/>
  <c r="G60" i="3"/>
  <c r="G56" i="3"/>
  <c r="G52" i="3"/>
  <c r="G48" i="3"/>
  <c r="G44" i="3"/>
  <c r="G40" i="3"/>
  <c r="G36" i="3"/>
  <c r="G31" i="3"/>
  <c r="G26" i="3"/>
  <c r="G22" i="3"/>
  <c r="G18" i="3"/>
  <c r="G13" i="3"/>
  <c r="G11" i="3"/>
  <c r="G7" i="3"/>
  <c r="G6" i="3"/>
  <c r="G5" i="3"/>
  <c r="G8" i="3" l="1"/>
  <c r="K8" i="3"/>
  <c r="K105" i="3" l="1"/>
  <c r="K101" i="3"/>
  <c r="K97" i="3"/>
  <c r="K93" i="3"/>
  <c r="K89" i="3"/>
  <c r="K85" i="3"/>
  <c r="K81" i="3"/>
  <c r="K77" i="3"/>
  <c r="K73" i="3"/>
  <c r="K69" i="3"/>
  <c r="K65" i="3"/>
  <c r="K61" i="3"/>
  <c r="K57" i="3"/>
  <c r="K53" i="3"/>
  <c r="K49" i="3"/>
  <c r="K45" i="3"/>
  <c r="K41" i="3"/>
  <c r="K37" i="3"/>
  <c r="K32" i="3"/>
  <c r="K27" i="3"/>
  <c r="K23" i="3"/>
  <c r="K19" i="3"/>
  <c r="K14" i="3"/>
  <c r="I105" i="3"/>
  <c r="I101" i="3"/>
  <c r="I97" i="3"/>
  <c r="I93" i="3"/>
  <c r="I89" i="3"/>
  <c r="I85" i="3"/>
  <c r="I81" i="3"/>
  <c r="I77" i="3"/>
  <c r="I73" i="3"/>
  <c r="I69" i="3"/>
  <c r="I65" i="3"/>
  <c r="I61" i="3"/>
  <c r="I57" i="3"/>
  <c r="I53" i="3"/>
  <c r="I49" i="3"/>
  <c r="I45" i="3"/>
  <c r="I41" i="3"/>
  <c r="I37" i="3"/>
  <c r="I32" i="3"/>
  <c r="I27" i="3"/>
  <c r="I23" i="3"/>
  <c r="I19" i="3"/>
  <c r="G105" i="3"/>
  <c r="G101" i="3"/>
  <c r="G97" i="3"/>
  <c r="G93" i="3"/>
  <c r="G89" i="3"/>
  <c r="G85" i="3"/>
  <c r="G81" i="3"/>
  <c r="G77" i="3"/>
  <c r="G73" i="3"/>
  <c r="G69" i="3"/>
  <c r="G65" i="3"/>
  <c r="G61" i="3"/>
  <c r="G57" i="3"/>
  <c r="G53" i="3"/>
  <c r="G49" i="3"/>
  <c r="G45" i="3"/>
  <c r="G41" i="3"/>
  <c r="G37" i="3"/>
  <c r="E32" i="3"/>
  <c r="C32" i="3"/>
  <c r="E27" i="3"/>
  <c r="C27" i="3"/>
  <c r="E23" i="3"/>
  <c r="C23" i="3"/>
  <c r="E19" i="3"/>
  <c r="C19" i="3"/>
  <c r="G32" i="3"/>
  <c r="G27" i="3"/>
  <c r="G23" i="3"/>
  <c r="G19" i="3"/>
  <c r="E14" i="3"/>
  <c r="C14" i="3"/>
  <c r="E8" i="3"/>
  <c r="E124" i="3" l="1"/>
  <c r="E123" i="3"/>
  <c r="G113" i="3"/>
  <c r="G114" i="3" s="1"/>
  <c r="I113" i="3"/>
  <c r="I114" i="3" s="1"/>
  <c r="K113" i="3"/>
  <c r="K114" i="3" s="1"/>
  <c r="K116" i="3"/>
  <c r="K117" i="3" s="1"/>
  <c r="I14" i="3"/>
  <c r="I8" i="3"/>
  <c r="G14" i="3"/>
  <c r="G116" i="3" s="1"/>
  <c r="G117" i="3" s="1"/>
  <c r="I116" i="3" l="1"/>
  <c r="I117" i="3" s="1"/>
  <c r="C8" i="3"/>
  <c r="E122" i="3" s="1"/>
  <c r="E127" i="3" l="1"/>
</calcChain>
</file>

<file path=xl/sharedStrings.xml><?xml version="1.0" encoding="utf-8"?>
<sst xmlns="http://schemas.openxmlformats.org/spreadsheetml/2006/main" count="583" uniqueCount="148">
  <si>
    <t>ITEM</t>
  </si>
  <si>
    <t>DESCRIPCIÓN</t>
  </si>
  <si>
    <t>Recepción de los archivos de cada periodo de facturación y de notificaciones de acuerdo al cronograma establecido y Georeferenciación de la información para determinar inconsistencias en datos demográficos</t>
  </si>
  <si>
    <t>Impresión de recibos de pagos (Tamaño carta, Bond, Duplex a color) en los modelis de color balnco o rosado.</t>
  </si>
  <si>
    <t>Impresión de notificaciones y/o cartas (Tamaño carta, Bond, Una cara, color negro) relacionadas con la gestión de Cartera y Cobranza de acuerdo a las caracteristicas indicadas en el Anexo 1</t>
  </si>
  <si>
    <t>Alistamiento de los recibos de pago ( Plegado en C, Autoensombrado, microperforación transversal)de acuerdo a las caracteristicas indicadas en el Anexo 01</t>
  </si>
  <si>
    <t>Alistamiento de notificaciones y/o cartas e insertos de Cartera y Cobranza (Plegado en Z, Grapado) de acuerdo a las caracteristicas indicadas en el Anexo 01</t>
  </si>
  <si>
    <t>Distribución física de la facturación, notificaciones e insertos de cobranza a los beneficiarios de crédito educativo del ICETEX que residan en la ciudad de Bogotá y ciudades capitales</t>
  </si>
  <si>
    <t>Distribución física de la facturación, notificaciones e insertos de cobranza a los beneficiarios de crédito educativo del ICETEX que residan en circunvecinas de la ciudad de Bogotá y ciudades capitales</t>
  </si>
  <si>
    <t>Distribución física de la facturación, notificaciones e insertos de cobranza a los beneficiarios de crédito educativo del ICETEX que residan en lugares apartados, veredas y lugares  de difícil acceso.</t>
  </si>
  <si>
    <t>Extractos virtuales (Cambio a factura electronica)</t>
  </si>
  <si>
    <t>Recolección y envio documento individual nacional</t>
  </si>
  <si>
    <t>Recolección y envio documento individual especial</t>
  </si>
  <si>
    <t>Recolección y envio documento individual urbano</t>
  </si>
  <si>
    <t>Recolección y envio documento individual zonal</t>
  </si>
  <si>
    <t>Recolección y envio documento individual internacional</t>
  </si>
  <si>
    <t>Recolección y envio mercancia nacional</t>
  </si>
  <si>
    <t>Recolección y envio mercancia especial</t>
  </si>
  <si>
    <t>Recolección y envio mercancia urbano</t>
  </si>
  <si>
    <t>Recolección y envio mercancia zonal</t>
  </si>
  <si>
    <t>Recolección y envio documento tula nacional</t>
  </si>
  <si>
    <t>Recolección y envio documento tula especial</t>
  </si>
  <si>
    <t>Recolección y envio documento tula urbano</t>
  </si>
  <si>
    <t>Recolección y envio documento tula zonal</t>
  </si>
  <si>
    <t>Recolección y envio documento masivo nacional</t>
  </si>
  <si>
    <t>Recolección y envio documento masivo especial</t>
  </si>
  <si>
    <t>Recolección y envio documento masivo urbano</t>
  </si>
  <si>
    <t>Recolección y envio documento masivo zonal</t>
  </si>
  <si>
    <t>Motorizado Bogota</t>
  </si>
  <si>
    <t>Empaque y embalaje</t>
  </si>
  <si>
    <t>AÑO 2015</t>
  </si>
  <si>
    <t>AÑO 2016</t>
  </si>
  <si>
    <t>AÑO 2017</t>
  </si>
  <si>
    <t>60,001 - 80,000</t>
  </si>
  <si>
    <t>PESO</t>
  </si>
  <si>
    <t>TOTAL</t>
  </si>
  <si>
    <t>CALCULO PRESUPUESTO VALOR</t>
  </si>
  <si>
    <t>20,001 - 40,000</t>
  </si>
  <si>
    <t>10,001 - 30,000</t>
  </si>
  <si>
    <t>200,001 - 400,000</t>
  </si>
  <si>
    <t>EXTRACTOS</t>
  </si>
  <si>
    <t>NOTIFICACIONES</t>
  </si>
  <si>
    <t>DISTRIBUCIÓN Y NOTIFICACIÓN A BENEFICIARIOS CAPITALES</t>
  </si>
  <si>
    <t>CIRCUNVECINAS</t>
  </si>
  <si>
    <t>APARTADAS</t>
  </si>
  <si>
    <t>ELECTRONICA</t>
  </si>
  <si>
    <t>1,001 - 3,001</t>
  </si>
  <si>
    <t>0-200</t>
  </si>
  <si>
    <t>201-500</t>
  </si>
  <si>
    <t>901-1500</t>
  </si>
  <si>
    <t>0-900</t>
  </si>
  <si>
    <t>0-150</t>
  </si>
  <si>
    <t>0-10</t>
  </si>
  <si>
    <t>0 - 60</t>
  </si>
  <si>
    <t>0-5</t>
  </si>
  <si>
    <t>5 - 20</t>
  </si>
  <si>
    <t>0-50</t>
  </si>
  <si>
    <t>0-600</t>
  </si>
  <si>
    <t>2015 (12 MESES)</t>
  </si>
  <si>
    <t>2016 (12 MESES)</t>
  </si>
  <si>
    <t>2017 (1 MES)</t>
  </si>
  <si>
    <t>PRECIO UNITARIO RANGOS MENSUALES</t>
  </si>
  <si>
    <t>IMPRESIÓN Y ALISTAMIENTO</t>
  </si>
  <si>
    <t>CORRESPONDENCIA</t>
  </si>
  <si>
    <t>RECOLECCIÓN Y ENVIO</t>
  </si>
  <si>
    <t>MOTORIZADO</t>
  </si>
  <si>
    <t>EMPAQUE Y EMBALAJE</t>
  </si>
  <si>
    <t>TOTALES</t>
  </si>
  <si>
    <t>PRECIO MES</t>
  </si>
  <si>
    <t>PRECIO UNITARIO RANGOS MENSUALES (Incluye IVA)</t>
  </si>
  <si>
    <t>CONCEPTO</t>
  </si>
  <si>
    <t>VALOR PONDERADO</t>
  </si>
  <si>
    <t>PRESUPUESTO TOTAL APROBADO</t>
  </si>
  <si>
    <r>
      <t xml:space="preserve">CORRESPONDENCIA </t>
    </r>
    <r>
      <rPr>
        <b/>
        <sz val="11"/>
        <color rgb="FFC00000"/>
        <rFont val="Calibri"/>
        <family val="2"/>
        <scheme val="minor"/>
      </rPr>
      <t>(Incluido dentro del presupuesto total aprobado)</t>
    </r>
  </si>
  <si>
    <t>TOTAL OFERTA</t>
  </si>
  <si>
    <t>0 - 200,000</t>
  </si>
  <si>
    <t xml:space="preserve">Mayor a 401,000 </t>
  </si>
  <si>
    <t>0 - 60,000</t>
  </si>
  <si>
    <t xml:space="preserve">Mayor a 80,001 </t>
  </si>
  <si>
    <t>0 - 20,000</t>
  </si>
  <si>
    <t>Mayor a 40,001</t>
  </si>
  <si>
    <t>0 - 10,000</t>
  </si>
  <si>
    <t>Mayor a 30,001</t>
  </si>
  <si>
    <t>0 - 1,000</t>
  </si>
  <si>
    <t xml:space="preserve">Mayor a 3,001 </t>
  </si>
  <si>
    <t>Mayor a 501</t>
  </si>
  <si>
    <t>Mayor a 1501</t>
  </si>
  <si>
    <t>Mayor a 301</t>
  </si>
  <si>
    <t>Mayor a 31</t>
  </si>
  <si>
    <t>Mayor a 81</t>
  </si>
  <si>
    <t>Mayor a 21</t>
  </si>
  <si>
    <t>151-300</t>
  </si>
  <si>
    <t>11 - 30</t>
  </si>
  <si>
    <t>61 - 80</t>
  </si>
  <si>
    <t>6 - 20</t>
  </si>
  <si>
    <t>51 - 80</t>
  </si>
  <si>
    <t>0-1</t>
  </si>
  <si>
    <t>2 - 10</t>
  </si>
  <si>
    <t>Mayor a 11</t>
  </si>
  <si>
    <t>601-800</t>
  </si>
  <si>
    <t>Mayor a 801</t>
  </si>
  <si>
    <t>51-150</t>
  </si>
  <si>
    <t>Mayor a 151</t>
  </si>
  <si>
    <t>201-400</t>
  </si>
  <si>
    <t>Mayor a 401</t>
  </si>
  <si>
    <t>CANTIDADES ANUALES HASTA</t>
  </si>
  <si>
    <t xml:space="preserve"> OFERTA CORRESPONDENCIA</t>
  </si>
  <si>
    <t>1.</t>
  </si>
  <si>
    <t>Se deben mantener las cantidades estimadas para cada uno de los ítems.</t>
  </si>
  <si>
    <t xml:space="preserve">2. </t>
  </si>
  <si>
    <t>3.</t>
  </si>
  <si>
    <t>La propuesta económica no puede superar el monto aprobado por año</t>
  </si>
  <si>
    <t xml:space="preserve">1. </t>
  </si>
  <si>
    <t>Presupuesto oficial</t>
  </si>
  <si>
    <t>Diligenciar</t>
  </si>
  <si>
    <t>Diligenciar columnas de la B a la D</t>
  </si>
  <si>
    <t>VALIDACIÓN</t>
  </si>
  <si>
    <t>No dejar espacios sin diligenciar ( de lo contrario aparecera un mensaje de advertencia)</t>
  </si>
  <si>
    <t>Puede ingresar valores mayores o iguales a  "0"</t>
  </si>
  <si>
    <t>4.</t>
  </si>
  <si>
    <t>Valor estimado del contrato</t>
  </si>
  <si>
    <t>Nota 1</t>
  </si>
  <si>
    <t>Nota 2</t>
  </si>
  <si>
    <t xml:space="preserve">Firma del Representante Legal del Proponente </t>
  </si>
  <si>
    <t xml:space="preserve">C.C. ______________ de _________________ </t>
  </si>
  <si>
    <t>Nombres y apellidos del Representante Legal.</t>
  </si>
  <si>
    <t>Ciudad y fecha: __________________________________</t>
  </si>
  <si>
    <t>ANEXO 11 PROPUESTA ECONOMICA</t>
  </si>
  <si>
    <t xml:space="preserve">Nota: </t>
  </si>
  <si>
    <t xml:space="preserve">Este documento es la propuesta economica presentada ante el ICETEX, debe ir firmada por el representante legal </t>
  </si>
  <si>
    <t>Nota 3</t>
  </si>
  <si>
    <t>COMENTARIOS DEL PROPONENTE:</t>
  </si>
  <si>
    <t>Dentro del valor del contrato se tienen presupuestados SEISCIENTOS SETENTA Y UN MILLONES SEISCIENTOS DIEZ MIL TRESCIENTOS PESOS ($671.610.300) para la actividad de CORRESPONDENCIA. El costo de esta actividad no puede superar este valor</t>
  </si>
  <si>
    <t>OBSERVACIONES DEL PROPONENTE:</t>
  </si>
  <si>
    <t>hoja</t>
  </si>
  <si>
    <t>La hoja "Presupuesto oficial" indica el presupuesto total aprobado por año, adicional se especifica el presupuesto aprobado por concepto de correspondencia (incluido dentro del presupuesto total aprobado)</t>
  </si>
  <si>
    <t>Se deben registrar los valores unitarios (Incluido el IVA, cuando aplique) unicamente en la hoja Diligenciar</t>
  </si>
  <si>
    <t>En esta hoja, "Valor Estimado Contrato" se tienen validaciones para indicar si el valor de la  propuesta (valor unitario propuesto oferente multiplicado por las cantidades estimadas ICETEX) sobrepasa el presupuesto oficial de la entidad por vigencia. Tenga en cuenta que si el valor de su propuesta supera el presupuesto de alguna de las vigencias su propuesta será rechazada.</t>
  </si>
  <si>
    <t>En esta hoja, "Valor Estimado Contrato" se tienen también validaciones para alertar en caso que la propuesta sobrepase el valor para la actividad de Correspondencia</t>
  </si>
  <si>
    <t>5.</t>
  </si>
  <si>
    <t>Esta tomará los valores ingresados en la hoja "Diligenciar" y calculará el valor estimado del contrato, ubicado en la fila 116 columnas "G", "I" y "K" de la hoja Valor Estimado Contrato</t>
  </si>
  <si>
    <t>DISTRIBUCIÓN FISICA</t>
  </si>
  <si>
    <t>DISTRIBUCIÓN ELECTRONICA</t>
  </si>
  <si>
    <t>PRECIO TOTAL PONDERADO</t>
  </si>
  <si>
    <t>El factor calificable será el "PRECIO TOTAL PONDERADO" ubicado en la columna "E" fila "127", este tomara los valores unitarios ingresados en la hoja "Diligenciar" y los ponderará con los pesos establecidos por el ICETEX para cada una de las actividades.</t>
  </si>
  <si>
    <t>El archivo calculará el valor estimado del contrato en la fila 116 columnas "G", "I" y "K" de la hoja Valor Estimado Contrato</t>
  </si>
  <si>
    <t>Nota 4</t>
  </si>
  <si>
    <t>El precio sobre el cual se realizará la calificación es el PRECIO TOTAL PONDERADO, el cual tiene inmerso en el cálculo los valores otorgados por ewl oferente a todos los rangos de las actividades. Aunque para validar si los valores ofrecidos están acordes con el presupuesto ofrecido se tomará unicamente el rango más probable, es decir el rango con mayor peso.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</si>
</sst>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 #,##0.00_-;\-* #,##0.00_-;_-* &quot;-&quot;??_-;_-@_-"/>
    <numFmt numFmtId="165" formatCode="_(* #,##0_);_(* \(#,##0\);_(* &quot;-&quot;??_);_(@_)"/>
    <numFmt numFmtId="166" formatCode="0.0%"/>
    <numFmt numFmtId="167" formatCode="_(&quot;$&quot;\ * #,##0_);_(&quot;$&quot;\ * \(#,##0\);_(&quot;$&quot;\ *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sz val="11"/>
      <color rgb="FFC00000"/>
      <name val="Calibri"/>
      <family val="2"/>
      <scheme val="minor"/>
    </font>
    <font>
      <sz val="10.5"/>
      <name val="Cambria"/>
      <family val="1"/>
    </font>
    <font>
      <sz val="10.5"/>
      <color theme="1"/>
      <name val="Cambria"/>
      <family val="1"/>
    </font>
    <font>
      <sz val="10"/>
      <color theme="1"/>
      <name val="Cambria"/>
      <family val="1"/>
    </font>
    <font>
      <b/>
      <sz val="14"/>
      <color theme="1"/>
      <name val="Calibri"/>
      <family val="2"/>
      <scheme val="minor"/>
    </font>
    <font>
      <b/>
      <sz val="10"/>
      <color theme="1"/>
      <name val="Arial"/>
      <family val="2"/>
    </font>
    <font>
      <b/>
      <sz val="20"/>
      <color theme="0"/>
      <name val="Calibri"/>
      <family val="2"/>
      <scheme val="minor"/>
    </font>
  </fonts>
  <fills count="12">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192">
    <xf numFmtId="0" fontId="0" fillId="0" borderId="0" xfId="0"/>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vertical="center" wrapText="1"/>
    </xf>
    <xf numFmtId="0" fontId="0" fillId="4" borderId="0" xfId="0" applyFill="1"/>
    <xf numFmtId="0" fontId="5" fillId="0" borderId="9" xfId="0" applyFont="1" applyBorder="1" applyAlignment="1">
      <alignment vertical="center" wrapText="1"/>
    </xf>
    <xf numFmtId="0" fontId="0" fillId="0" borderId="16" xfId="0" applyBorder="1"/>
    <xf numFmtId="0" fontId="2" fillId="2" borderId="17" xfId="0" applyNumberFormat="1" applyFont="1" applyFill="1" applyBorder="1" applyAlignment="1">
      <alignment horizontal="center" vertical="center" wrapText="1"/>
    </xf>
    <xf numFmtId="0" fontId="0" fillId="4" borderId="0" xfId="0" applyFill="1" applyBorder="1"/>
    <xf numFmtId="0" fontId="3" fillId="0" borderId="9" xfId="0" applyFont="1" applyBorder="1" applyAlignment="1">
      <alignment vertical="center" wrapText="1"/>
    </xf>
    <xf numFmtId="166" fontId="0" fillId="0" borderId="0" xfId="0" applyNumberFormat="1" applyAlignment="1">
      <alignment vertical="center"/>
    </xf>
    <xf numFmtId="0" fontId="3" fillId="3" borderId="9" xfId="0" applyFont="1" applyFill="1" applyBorder="1" applyAlignment="1">
      <alignment vertical="center" wrapText="1"/>
    </xf>
    <xf numFmtId="0" fontId="0" fillId="0" borderId="16" xfId="0" applyBorder="1" applyAlignment="1">
      <alignment vertical="center"/>
    </xf>
    <xf numFmtId="0" fontId="2" fillId="2" borderId="18" xfId="0" applyFont="1" applyFill="1" applyBorder="1" applyAlignment="1">
      <alignment horizontal="center" vertical="center" wrapText="1"/>
    </xf>
    <xf numFmtId="9" fontId="3" fillId="3" borderId="5" xfId="0" applyNumberFormat="1" applyFont="1" applyFill="1" applyBorder="1" applyAlignment="1">
      <alignment horizontal="center" vertical="center"/>
    </xf>
    <xf numFmtId="0" fontId="3" fillId="3" borderId="6" xfId="0" applyFont="1" applyFill="1" applyBorder="1" applyAlignment="1">
      <alignment vertical="center" wrapText="1"/>
    </xf>
    <xf numFmtId="9" fontId="3" fillId="3" borderId="8" xfId="0" applyNumberFormat="1" applyFont="1" applyFill="1" applyBorder="1" applyAlignment="1">
      <alignment horizontal="center" vertical="center"/>
    </xf>
    <xf numFmtId="0" fontId="3" fillId="0" borderId="13" xfId="0" applyFont="1" applyBorder="1" applyAlignment="1">
      <alignment vertical="center" wrapText="1"/>
    </xf>
    <xf numFmtId="0" fontId="3" fillId="0" borderId="16" xfId="0" applyFont="1" applyBorder="1" applyAlignment="1">
      <alignment vertical="center" wrapText="1"/>
    </xf>
    <xf numFmtId="9" fontId="0" fillId="3" borderId="8" xfId="0" applyNumberFormat="1" applyFill="1" applyBorder="1" applyAlignment="1">
      <alignment horizontal="center" vertical="center"/>
    </xf>
    <xf numFmtId="166" fontId="0" fillId="3" borderId="5" xfId="0" applyNumberFormat="1" applyFill="1" applyBorder="1" applyAlignment="1">
      <alignment horizontal="center" vertical="center"/>
    </xf>
    <xf numFmtId="166" fontId="0" fillId="3" borderId="8" xfId="0" applyNumberFormat="1" applyFill="1" applyBorder="1" applyAlignment="1">
      <alignment horizontal="center" vertical="center"/>
    </xf>
    <xf numFmtId="165" fontId="0" fillId="0" borderId="0" xfId="0" applyNumberFormat="1"/>
    <xf numFmtId="44" fontId="0" fillId="0" borderId="0" xfId="0" applyNumberFormat="1"/>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167" fontId="7" fillId="0" borderId="31" xfId="3" applyNumberFormat="1" applyFont="1" applyFill="1" applyBorder="1" applyAlignment="1">
      <alignment horizontal="center"/>
    </xf>
    <xf numFmtId="167" fontId="7" fillId="0" borderId="0" xfId="3" applyNumberFormat="1" applyFont="1" applyFill="1" applyBorder="1" applyAlignment="1">
      <alignment horizontal="center"/>
    </xf>
    <xf numFmtId="0" fontId="0" fillId="0" borderId="0" xfId="0" applyBorder="1" applyAlignment="1">
      <alignment horizontal="center" vertical="center"/>
    </xf>
    <xf numFmtId="0" fontId="0" fillId="0" borderId="0" xfId="0" applyBorder="1" applyAlignment="1">
      <alignment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17" fontId="6" fillId="3" borderId="9" xfId="0" quotePrefix="1" applyNumberFormat="1" applyFont="1" applyFill="1" applyBorder="1" applyAlignment="1">
      <alignment horizontal="center" vertical="center" wrapText="1"/>
    </xf>
    <xf numFmtId="17" fontId="6" fillId="3" borderId="10" xfId="0" quotePrefix="1" applyNumberFormat="1" applyFont="1" applyFill="1" applyBorder="1" applyAlignment="1">
      <alignment horizontal="center" vertical="center" wrapText="1"/>
    </xf>
    <xf numFmtId="44" fontId="5" fillId="11" borderId="9" xfId="3" applyNumberFormat="1" applyFont="1" applyFill="1" applyBorder="1" applyAlignment="1" applyProtection="1">
      <alignment horizontal="right" vertical="center" wrapText="1"/>
      <protection locked="0"/>
    </xf>
    <xf numFmtId="44" fontId="6" fillId="0" borderId="9" xfId="3" applyNumberFormat="1" applyFont="1" applyBorder="1" applyAlignment="1">
      <alignment horizontal="right" vertical="center" wrapText="1"/>
    </xf>
    <xf numFmtId="44" fontId="6" fillId="0" borderId="10" xfId="3" applyNumberFormat="1" applyFont="1" applyBorder="1" applyAlignment="1">
      <alignment horizontal="right" vertical="center" wrapText="1"/>
    </xf>
    <xf numFmtId="9" fontId="6" fillId="0" borderId="9" xfId="0" applyNumberFormat="1" applyFont="1" applyBorder="1" applyAlignment="1">
      <alignment horizontal="right" vertical="center"/>
    </xf>
    <xf numFmtId="9" fontId="6" fillId="0" borderId="10" xfId="0" applyNumberFormat="1" applyFont="1" applyBorder="1" applyAlignment="1">
      <alignment horizontal="right" vertical="center"/>
    </xf>
    <xf numFmtId="44" fontId="6" fillId="0" borderId="9" xfId="3" applyFont="1" applyBorder="1" applyAlignment="1">
      <alignment horizontal="right" vertical="center" wrapText="1"/>
    </xf>
    <xf numFmtId="44" fontId="6" fillId="0" borderId="10" xfId="3" applyFont="1" applyBorder="1" applyAlignment="1">
      <alignment horizontal="right" vertical="center" wrapText="1"/>
    </xf>
    <xf numFmtId="9" fontId="6" fillId="0" borderId="16" xfId="0" applyNumberFormat="1" applyFont="1" applyBorder="1" applyAlignment="1">
      <alignment horizontal="right" vertical="center"/>
    </xf>
    <xf numFmtId="9" fontId="6" fillId="0" borderId="22" xfId="0" applyNumberFormat="1" applyFont="1" applyBorder="1" applyAlignment="1">
      <alignment horizontal="right" vertical="center"/>
    </xf>
    <xf numFmtId="9" fontId="6" fillId="0" borderId="13" xfId="0" applyNumberFormat="1" applyFont="1" applyBorder="1" applyAlignment="1">
      <alignment horizontal="right" vertical="center"/>
    </xf>
    <xf numFmtId="9" fontId="6" fillId="0" borderId="14" xfId="0" applyNumberFormat="1" applyFont="1" applyBorder="1" applyAlignment="1">
      <alignment horizontal="right" vertical="center"/>
    </xf>
    <xf numFmtId="0" fontId="5" fillId="0" borderId="0" xfId="0" applyFont="1" applyAlignment="1">
      <alignment horizontal="right" vertical="center"/>
    </xf>
    <xf numFmtId="44" fontId="5" fillId="0" borderId="0" xfId="3" applyFont="1" applyBorder="1" applyAlignment="1" applyProtection="1">
      <alignment horizontal="right" vertical="center"/>
      <protection locked="0"/>
    </xf>
    <xf numFmtId="44" fontId="0" fillId="0" borderId="9" xfId="3" applyNumberFormat="1" applyFont="1" applyFill="1" applyBorder="1" applyAlignment="1" applyProtection="1">
      <alignment horizontal="right" vertical="center" wrapText="1"/>
    </xf>
    <xf numFmtId="0" fontId="3" fillId="0" borderId="0" xfId="0" applyFont="1"/>
    <xf numFmtId="0" fontId="4" fillId="0" borderId="0" xfId="0" applyFont="1"/>
    <xf numFmtId="0" fontId="0" fillId="0" borderId="0" xfId="0" applyAlignment="1">
      <alignment horizontal="left" vertical="center" wrapText="1"/>
    </xf>
    <xf numFmtId="0" fontId="0" fillId="0" borderId="33" xfId="0" applyBorder="1" applyAlignment="1">
      <alignment vertical="center" wrapText="1"/>
    </xf>
    <xf numFmtId="0" fontId="13" fillId="0" borderId="0" xfId="0" applyFont="1"/>
    <xf numFmtId="0" fontId="0" fillId="0" borderId="16" xfId="0" applyBorder="1" applyAlignment="1" applyProtection="1">
      <alignment vertical="center"/>
    </xf>
    <xf numFmtId="0" fontId="0" fillId="0" borderId="16" xfId="0" applyBorder="1" applyProtection="1"/>
    <xf numFmtId="0" fontId="0" fillId="0" borderId="0" xfId="0" applyProtection="1"/>
    <xf numFmtId="0" fontId="2" fillId="2" borderId="17" xfId="0" applyNumberFormat="1"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9" fontId="3" fillId="3" borderId="5" xfId="0" applyNumberFormat="1" applyFont="1" applyFill="1" applyBorder="1" applyAlignment="1" applyProtection="1">
      <alignment horizontal="center" vertical="center"/>
    </xf>
    <xf numFmtId="0" fontId="3" fillId="3" borderId="6" xfId="0" applyFont="1" applyFill="1" applyBorder="1" applyAlignment="1" applyProtection="1">
      <alignment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0" fillId="0" borderId="8" xfId="0" applyBorder="1" applyAlignment="1" applyProtection="1">
      <alignment horizontal="center" vertical="center"/>
    </xf>
    <xf numFmtId="0" fontId="0" fillId="0" borderId="9" xfId="0" applyBorder="1" applyAlignment="1" applyProtection="1">
      <alignment vertical="center" wrapText="1"/>
    </xf>
    <xf numFmtId="165" fontId="0" fillId="0" borderId="8" xfId="1" applyNumberFormat="1" applyFont="1" applyBorder="1" applyAlignment="1" applyProtection="1">
      <alignment vertical="center"/>
    </xf>
    <xf numFmtId="44" fontId="0" fillId="0" borderId="10" xfId="3" applyNumberFormat="1" applyFont="1" applyBorder="1" applyAlignment="1" applyProtection="1">
      <alignment vertical="center"/>
    </xf>
    <xf numFmtId="44" fontId="0" fillId="0" borderId="10" xfId="3" applyFont="1" applyBorder="1" applyAlignment="1" applyProtection="1">
      <alignment vertical="center"/>
    </xf>
    <xf numFmtId="44" fontId="0" fillId="0" borderId="0" xfId="0" applyNumberFormat="1" applyProtection="1"/>
    <xf numFmtId="0" fontId="3" fillId="0" borderId="9" xfId="0" applyFont="1" applyBorder="1" applyAlignment="1" applyProtection="1">
      <alignment vertical="center" wrapText="1"/>
    </xf>
    <xf numFmtId="44" fontId="3" fillId="0" borderId="9" xfId="3" applyNumberFormat="1" applyFont="1" applyBorder="1" applyAlignment="1" applyProtection="1">
      <alignment horizontal="right" vertical="center" wrapText="1"/>
    </xf>
    <xf numFmtId="44" fontId="3" fillId="0" borderId="10" xfId="3" applyNumberFormat="1" applyFont="1" applyBorder="1" applyAlignment="1" applyProtection="1">
      <alignment horizontal="right" vertical="center" wrapText="1"/>
    </xf>
    <xf numFmtId="9" fontId="3" fillId="0" borderId="9" xfId="0" applyNumberFormat="1" applyFont="1" applyBorder="1" applyAlignment="1" applyProtection="1">
      <alignment horizontal="right" vertical="center"/>
    </xf>
    <xf numFmtId="9" fontId="3" fillId="0" borderId="10" xfId="0" applyNumberFormat="1" applyFont="1" applyBorder="1" applyAlignment="1" applyProtection="1">
      <alignment horizontal="right" vertical="center"/>
    </xf>
    <xf numFmtId="165" fontId="0" fillId="0" borderId="0" xfId="0" applyNumberFormat="1" applyProtection="1"/>
    <xf numFmtId="9" fontId="3" fillId="3" borderId="8" xfId="0" applyNumberFormat="1" applyFont="1" applyFill="1" applyBorder="1" applyAlignment="1" applyProtection="1">
      <alignment horizontal="center" vertical="center"/>
    </xf>
    <xf numFmtId="0" fontId="3" fillId="3" borderId="9" xfId="0" applyFont="1" applyFill="1" applyBorder="1" applyAlignment="1" applyProtection="1">
      <alignment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44" fontId="0" fillId="0" borderId="10" xfId="0" applyNumberFormat="1" applyBorder="1" applyAlignment="1" applyProtection="1">
      <alignment vertical="center"/>
    </xf>
    <xf numFmtId="44" fontId="3" fillId="0" borderId="9" xfId="3" applyFont="1" applyBorder="1" applyAlignment="1" applyProtection="1">
      <alignment horizontal="right" vertical="center" wrapText="1"/>
    </xf>
    <xf numFmtId="44" fontId="3" fillId="0" borderId="10" xfId="3" applyFont="1" applyBorder="1" applyAlignment="1" applyProtection="1">
      <alignment horizontal="right" vertical="center" wrapText="1"/>
    </xf>
    <xf numFmtId="0" fontId="3" fillId="0" borderId="16" xfId="0" applyFont="1" applyBorder="1" applyAlignment="1" applyProtection="1">
      <alignment vertical="center" wrapText="1"/>
    </xf>
    <xf numFmtId="9" fontId="3" fillId="0" borderId="16" xfId="0" applyNumberFormat="1" applyFont="1" applyBorder="1" applyAlignment="1" applyProtection="1">
      <alignment horizontal="right" vertical="center"/>
    </xf>
    <xf numFmtId="9" fontId="3" fillId="0" borderId="22" xfId="0" applyNumberFormat="1" applyFont="1" applyBorder="1" applyAlignment="1" applyProtection="1">
      <alignment horizontal="right" vertical="center"/>
    </xf>
    <xf numFmtId="0" fontId="0" fillId="4" borderId="0" xfId="0" applyFill="1" applyBorder="1" applyProtection="1"/>
    <xf numFmtId="0" fontId="6" fillId="5" borderId="7"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165" fontId="5" fillId="0" borderId="8" xfId="1" applyNumberFormat="1" applyFont="1" applyBorder="1" applyAlignment="1" applyProtection="1">
      <alignment horizontal="center" vertical="center" wrapText="1"/>
    </xf>
    <xf numFmtId="9" fontId="0" fillId="3" borderId="8" xfId="0" applyNumberFormat="1" applyFill="1" applyBorder="1" applyAlignment="1" applyProtection="1">
      <alignment horizontal="center" vertical="center"/>
    </xf>
    <xf numFmtId="0" fontId="5" fillId="0" borderId="9" xfId="0" applyFont="1" applyBorder="1" applyAlignment="1" applyProtection="1">
      <alignment vertical="center" wrapText="1"/>
    </xf>
    <xf numFmtId="0" fontId="0" fillId="4" borderId="0" xfId="0" applyFill="1" applyProtection="1"/>
    <xf numFmtId="166" fontId="0" fillId="3" borderId="5" xfId="0" applyNumberFormat="1" applyFill="1" applyBorder="1" applyAlignment="1" applyProtection="1">
      <alignment horizontal="center" vertical="center"/>
    </xf>
    <xf numFmtId="165" fontId="0" fillId="0" borderId="8" xfId="1" applyNumberFormat="1" applyFont="1" applyBorder="1" applyAlignment="1" applyProtection="1">
      <alignment horizontal="center" vertical="center" wrapText="1"/>
    </xf>
    <xf numFmtId="166" fontId="0" fillId="3" borderId="8" xfId="0" applyNumberFormat="1" applyFill="1" applyBorder="1" applyAlignment="1" applyProtection="1">
      <alignment horizontal="center" vertical="center"/>
    </xf>
    <xf numFmtId="17" fontId="6" fillId="3" borderId="9" xfId="0" quotePrefix="1" applyNumberFormat="1" applyFont="1" applyFill="1" applyBorder="1" applyAlignment="1" applyProtection="1">
      <alignment horizontal="center" vertical="center" wrapText="1"/>
    </xf>
    <xf numFmtId="2" fontId="0" fillId="0" borderId="8" xfId="0" applyNumberFormat="1" applyBorder="1" applyAlignment="1" applyProtection="1">
      <alignment horizontal="center" vertical="center"/>
    </xf>
    <xf numFmtId="17" fontId="6" fillId="3" borderId="10" xfId="0" quotePrefix="1" applyNumberFormat="1" applyFont="1" applyFill="1" applyBorder="1" applyAlignment="1" applyProtection="1">
      <alignment horizontal="center" vertical="center" wrapText="1"/>
    </xf>
    <xf numFmtId="0" fontId="3" fillId="0" borderId="13" xfId="0" applyFont="1" applyBorder="1" applyAlignment="1" applyProtection="1">
      <alignment vertical="center" wrapText="1"/>
    </xf>
    <xf numFmtId="9" fontId="3" fillId="0" borderId="13" xfId="0" applyNumberFormat="1" applyFont="1" applyBorder="1" applyAlignment="1" applyProtection="1">
      <alignment horizontal="right" vertical="center"/>
    </xf>
    <xf numFmtId="9" fontId="3" fillId="0" borderId="14" xfId="0" applyNumberFormat="1" applyFont="1" applyBorder="1" applyAlignment="1" applyProtection="1">
      <alignment horizontal="right" vertical="center"/>
    </xf>
    <xf numFmtId="0" fontId="0" fillId="0" borderId="0" xfId="0" applyAlignment="1" applyProtection="1">
      <alignment vertical="center"/>
    </xf>
    <xf numFmtId="0" fontId="0" fillId="0" borderId="0" xfId="0" applyAlignment="1" applyProtection="1">
      <alignment horizontal="right" vertical="center"/>
    </xf>
    <xf numFmtId="165" fontId="0" fillId="0" borderId="0" xfId="0" applyNumberFormat="1" applyAlignment="1" applyProtection="1">
      <alignment vertical="center"/>
    </xf>
    <xf numFmtId="166" fontId="0" fillId="0" borderId="0" xfId="0" applyNumberFormat="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wrapText="1"/>
    </xf>
    <xf numFmtId="165" fontId="0" fillId="0" borderId="0" xfId="1" applyNumberFormat="1" applyFont="1" applyBorder="1" applyAlignment="1" applyProtection="1">
      <alignment horizontal="center" vertical="center" wrapText="1"/>
    </xf>
    <xf numFmtId="44" fontId="0" fillId="0" borderId="0" xfId="0" applyNumberFormat="1" applyBorder="1" applyAlignment="1" applyProtection="1">
      <alignment vertical="center"/>
    </xf>
    <xf numFmtId="44" fontId="0" fillId="0" borderId="0" xfId="3" applyFont="1" applyBorder="1" applyAlignment="1" applyProtection="1">
      <alignment vertical="center"/>
    </xf>
    <xf numFmtId="0" fontId="3" fillId="11" borderId="9" xfId="0" applyFont="1" applyFill="1" applyBorder="1" applyAlignment="1" applyProtection="1">
      <alignment vertical="center"/>
    </xf>
    <xf numFmtId="44" fontId="3" fillId="11" borderId="9" xfId="3" applyFont="1" applyFill="1" applyBorder="1" applyAlignment="1" applyProtection="1">
      <alignment vertical="center"/>
    </xf>
    <xf numFmtId="0" fontId="3" fillId="0" borderId="0" xfId="0" applyFont="1" applyFill="1" applyBorder="1" applyAlignment="1" applyProtection="1">
      <alignment vertical="center"/>
    </xf>
    <xf numFmtId="44" fontId="3" fillId="0" borderId="0" xfId="3" applyFont="1" applyFill="1" applyBorder="1" applyAlignment="1" applyProtection="1">
      <alignment vertical="center"/>
    </xf>
    <xf numFmtId="0" fontId="0" fillId="0" borderId="0" xfId="0" applyFill="1" applyAlignment="1" applyProtection="1">
      <alignment vertical="center"/>
    </xf>
    <xf numFmtId="0" fontId="2" fillId="9" borderId="4" xfId="0" applyFont="1" applyFill="1" applyBorder="1" applyAlignment="1" applyProtection="1">
      <alignment horizontal="center" vertical="center"/>
    </xf>
    <xf numFmtId="44" fontId="0" fillId="10" borderId="7" xfId="3" applyFont="1" applyFill="1" applyBorder="1" applyAlignment="1" applyProtection="1">
      <alignment vertical="center"/>
    </xf>
    <xf numFmtId="44" fontId="0" fillId="10" borderId="10" xfId="3" applyFont="1" applyFill="1" applyBorder="1" applyAlignment="1" applyProtection="1">
      <alignment vertical="center"/>
    </xf>
    <xf numFmtId="44" fontId="0" fillId="10" borderId="14" xfId="3" applyFont="1" applyFill="1" applyBorder="1" applyAlignment="1" applyProtection="1">
      <alignment vertical="center"/>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165" fontId="0" fillId="0" borderId="0" xfId="1" applyNumberFormat="1" applyFont="1" applyAlignment="1" applyProtection="1">
      <alignment vertical="center"/>
    </xf>
    <xf numFmtId="44" fontId="14" fillId="9" borderId="4" xfId="3" applyFont="1" applyFill="1" applyBorder="1" applyAlignment="1" applyProtection="1">
      <alignment vertical="center"/>
    </xf>
    <xf numFmtId="44" fontId="0" fillId="0" borderId="0" xfId="3" applyFont="1" applyBorder="1" applyAlignment="1" applyProtection="1">
      <alignment horizontal="right" vertical="center"/>
    </xf>
    <xf numFmtId="0" fontId="9" fillId="0" borderId="0" xfId="0" applyFont="1" applyAlignment="1" applyProtection="1">
      <alignment horizontal="justify" vertical="center"/>
      <protection locked="0"/>
    </xf>
    <xf numFmtId="0" fontId="10"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6" fillId="7" borderId="2" xfId="0" applyNumberFormat="1" applyFont="1" applyFill="1"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xf>
    <xf numFmtId="0" fontId="12" fillId="0" borderId="0" xfId="0" applyFont="1" applyAlignment="1" applyProtection="1">
      <alignment horizontal="left" vertical="top"/>
      <protection locked="0"/>
    </xf>
    <xf numFmtId="0" fontId="0" fillId="0" borderId="26" xfId="0" applyBorder="1" applyAlignment="1">
      <alignment horizontal="center" vertical="center"/>
    </xf>
    <xf numFmtId="0" fontId="6" fillId="0" borderId="1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0"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9" xfId="0" applyFont="1" applyFill="1" applyBorder="1" applyAlignment="1">
      <alignment horizontal="center" vertical="center" wrapText="1"/>
    </xf>
    <xf numFmtId="44" fontId="5" fillId="11" borderId="11" xfId="3" applyFont="1" applyFill="1" applyBorder="1" applyAlignment="1" applyProtection="1">
      <alignment horizontal="right" vertical="center"/>
      <protection locked="0"/>
    </xf>
    <xf numFmtId="44" fontId="5" fillId="11" borderId="25" xfId="3" applyFont="1" applyFill="1" applyBorder="1" applyAlignment="1" applyProtection="1">
      <alignment horizontal="right" vertical="center"/>
      <protection locked="0"/>
    </xf>
    <xf numFmtId="44" fontId="5" fillId="11" borderId="29" xfId="3" applyFont="1" applyFill="1" applyBorder="1" applyAlignment="1" applyProtection="1">
      <alignment horizontal="right" vertical="center"/>
      <protection locked="0"/>
    </xf>
    <xf numFmtId="0" fontId="0" fillId="0" borderId="23" xfId="0" applyBorder="1" applyAlignment="1">
      <alignment horizontal="center" vertical="center"/>
    </xf>
    <xf numFmtId="0" fontId="2" fillId="9" borderId="9" xfId="0" applyFont="1" applyFill="1" applyBorder="1" applyAlignment="1" applyProtection="1">
      <alignment horizontal="center"/>
    </xf>
    <xf numFmtId="0" fontId="0" fillId="10" borderId="9" xfId="0" applyFill="1" applyBorder="1" applyAlignment="1" applyProtection="1">
      <alignment horizontal="center"/>
    </xf>
    <xf numFmtId="0" fontId="14" fillId="9" borderId="9" xfId="0" applyFont="1" applyFill="1" applyBorder="1" applyAlignment="1" applyProtection="1">
      <alignment horizontal="center"/>
    </xf>
    <xf numFmtId="0" fontId="6" fillId="7" borderId="1" xfId="0" applyNumberFormat="1" applyFont="1" applyFill="1" applyBorder="1" applyAlignment="1" applyProtection="1">
      <alignment horizontal="center" vertical="center" wrapText="1"/>
    </xf>
    <xf numFmtId="0" fontId="6" fillId="7" borderId="2" xfId="0" applyNumberFormat="1" applyFont="1" applyFill="1" applyBorder="1" applyAlignment="1" applyProtection="1">
      <alignment horizontal="center" vertical="center" wrapText="1"/>
    </xf>
    <xf numFmtId="0" fontId="6" fillId="7" borderId="3" xfId="0" applyNumberFormat="1" applyFont="1" applyFill="1" applyBorder="1" applyAlignment="1" applyProtection="1">
      <alignment horizontal="center" vertical="center" wrapText="1"/>
    </xf>
    <xf numFmtId="0" fontId="0" fillId="0" borderId="21" xfId="0" applyBorder="1" applyAlignment="1" applyProtection="1">
      <alignment horizontal="center" vertical="center"/>
    </xf>
    <xf numFmtId="0" fontId="0" fillId="0" borderId="24" xfId="0" applyBorder="1" applyAlignment="1" applyProtection="1">
      <alignment horizontal="center" vertical="center"/>
    </xf>
    <xf numFmtId="0" fontId="0" fillId="0" borderId="23" xfId="0" applyBorder="1" applyAlignment="1" applyProtection="1">
      <alignment horizontal="center" vertical="center"/>
    </xf>
    <xf numFmtId="44" fontId="3" fillId="0" borderId="10" xfId="3" applyFont="1" applyBorder="1" applyAlignment="1" applyProtection="1">
      <alignment horizontal="center" vertical="center"/>
    </xf>
    <xf numFmtId="3" fontId="3" fillId="0" borderId="21" xfId="0" applyNumberFormat="1" applyFont="1" applyBorder="1" applyAlignment="1" applyProtection="1">
      <alignment horizontal="center" vertical="center" wrapText="1"/>
    </xf>
    <xf numFmtId="3" fontId="3" fillId="0" borderId="24" xfId="0" applyNumberFormat="1" applyFont="1" applyBorder="1" applyAlignment="1" applyProtection="1">
      <alignment horizontal="center" vertical="center" wrapText="1"/>
    </xf>
    <xf numFmtId="44" fontId="3" fillId="0" borderId="10" xfId="0" applyNumberFormat="1" applyFont="1" applyBorder="1" applyAlignment="1" applyProtection="1">
      <alignment horizontal="center" vertical="center"/>
    </xf>
    <xf numFmtId="0" fontId="0" fillId="0" borderId="26" xfId="0" applyBorder="1" applyAlignment="1" applyProtection="1">
      <alignment horizontal="center" vertical="center"/>
    </xf>
    <xf numFmtId="44" fontId="3" fillId="0" borderId="14" xfId="3" applyFont="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44" fontId="3" fillId="0" borderId="10" xfId="3" applyNumberFormat="1" applyFont="1" applyBorder="1" applyAlignment="1" applyProtection="1">
      <alignment horizontal="center" vertical="center"/>
    </xf>
    <xf numFmtId="44" fontId="3" fillId="0" borderId="14" xfId="0" applyNumberFormat="1" applyFont="1" applyBorder="1" applyAlignment="1" applyProtection="1">
      <alignment horizontal="center" vertical="center"/>
    </xf>
    <xf numFmtId="3" fontId="3" fillId="0" borderId="23" xfId="0" applyNumberFormat="1" applyFont="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2" fillId="2" borderId="2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44" fontId="0" fillId="0" borderId="11" xfId="3" applyFont="1" applyFill="1" applyBorder="1" applyAlignment="1" applyProtection="1">
      <alignment horizontal="right" vertical="center"/>
    </xf>
    <xf numFmtId="44" fontId="0" fillId="0" borderId="25" xfId="3" applyFont="1" applyFill="1" applyBorder="1" applyAlignment="1" applyProtection="1">
      <alignment horizontal="right" vertical="center"/>
    </xf>
    <xf numFmtId="44" fontId="0" fillId="0" borderId="29" xfId="3" applyFont="1" applyFill="1" applyBorder="1" applyAlignment="1" applyProtection="1">
      <alignment horizontal="right" vertical="center"/>
    </xf>
  </cellXfs>
  <cellStyles count="4">
    <cellStyle name="Millares" xfId="1" builtinId="3"/>
    <cellStyle name="Millares 2" xfId="2"/>
    <cellStyle name="Moneda" xfId="3" builtinId="4"/>
    <cellStyle name="Normal" xfId="0" builtinId="0"/>
  </cellStyles>
  <dxfs count="37">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7</xdr:col>
      <xdr:colOff>142875</xdr:colOff>
      <xdr:row>30</xdr:row>
      <xdr:rowOff>114300</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381500"/>
          <a:ext cx="4714875" cy="304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O42"/>
  <sheetViews>
    <sheetView topLeftCell="A19" workbookViewId="0">
      <selection activeCell="B43" sqref="B43"/>
    </sheetView>
  </sheetViews>
  <sheetFormatPr baseColWidth="10" defaultRowHeight="15" x14ac:dyDescent="0.25"/>
  <cols>
    <col min="1" max="1" width="8.5703125" customWidth="1"/>
  </cols>
  <sheetData>
    <row r="2" spans="1:2" x14ac:dyDescent="0.25">
      <c r="A2" s="51" t="s">
        <v>134</v>
      </c>
      <c r="B2" s="51" t="s">
        <v>113</v>
      </c>
    </row>
    <row r="4" spans="1:2" x14ac:dyDescent="0.25">
      <c r="B4" t="s">
        <v>135</v>
      </c>
    </row>
    <row r="6" spans="1:2" x14ac:dyDescent="0.25">
      <c r="A6" s="51" t="s">
        <v>134</v>
      </c>
      <c r="B6" s="51" t="s">
        <v>114</v>
      </c>
    </row>
    <row r="8" spans="1:2" x14ac:dyDescent="0.25">
      <c r="A8" t="s">
        <v>112</v>
      </c>
      <c r="B8" t="s">
        <v>136</v>
      </c>
    </row>
    <row r="10" spans="1:2" x14ac:dyDescent="0.25">
      <c r="A10" t="s">
        <v>109</v>
      </c>
      <c r="B10" t="s">
        <v>115</v>
      </c>
    </row>
    <row r="12" spans="1:2" x14ac:dyDescent="0.25">
      <c r="A12" t="s">
        <v>110</v>
      </c>
      <c r="B12" t="s">
        <v>117</v>
      </c>
    </row>
    <row r="14" spans="1:2" x14ac:dyDescent="0.25">
      <c r="A14" t="s">
        <v>119</v>
      </c>
      <c r="B14" t="s">
        <v>118</v>
      </c>
    </row>
    <row r="16" spans="1:2" x14ac:dyDescent="0.25">
      <c r="A16" s="50" t="s">
        <v>128</v>
      </c>
      <c r="B16" s="50" t="s">
        <v>129</v>
      </c>
    </row>
    <row r="18" spans="1:3" x14ac:dyDescent="0.25">
      <c r="A18" s="51" t="s">
        <v>134</v>
      </c>
      <c r="B18" s="51" t="s">
        <v>120</v>
      </c>
    </row>
    <row r="20" spans="1:3" x14ac:dyDescent="0.25">
      <c r="A20" t="s">
        <v>107</v>
      </c>
      <c r="B20" t="s">
        <v>140</v>
      </c>
    </row>
    <row r="22" spans="1:3" x14ac:dyDescent="0.25">
      <c r="A22" t="s">
        <v>109</v>
      </c>
      <c r="B22" t="s">
        <v>137</v>
      </c>
    </row>
    <row r="24" spans="1:3" x14ac:dyDescent="0.25">
      <c r="A24" t="s">
        <v>110</v>
      </c>
      <c r="B24" t="s">
        <v>138</v>
      </c>
    </row>
    <row r="26" spans="1:3" x14ac:dyDescent="0.25">
      <c r="A26" s="50" t="s">
        <v>121</v>
      </c>
      <c r="B26" s="50" t="s">
        <v>108</v>
      </c>
      <c r="C26" s="50"/>
    </row>
    <row r="27" spans="1:3" x14ac:dyDescent="0.25">
      <c r="A27" s="50"/>
      <c r="B27" s="50"/>
      <c r="C27" s="50"/>
    </row>
    <row r="28" spans="1:3" x14ac:dyDescent="0.25">
      <c r="A28" s="50" t="s">
        <v>122</v>
      </c>
      <c r="B28" s="54" t="s">
        <v>111</v>
      </c>
      <c r="C28" s="50"/>
    </row>
    <row r="33" spans="1:15" x14ac:dyDescent="0.25">
      <c r="A33" t="s">
        <v>119</v>
      </c>
      <c r="B33" s="137" t="s">
        <v>144</v>
      </c>
      <c r="C33" s="137"/>
      <c r="D33" s="137"/>
      <c r="E33" s="137"/>
      <c r="F33" s="137"/>
      <c r="G33" s="137"/>
      <c r="H33" s="137"/>
      <c r="I33" s="137"/>
      <c r="J33" s="137"/>
      <c r="K33" s="137"/>
      <c r="L33" s="137"/>
      <c r="M33" s="137"/>
      <c r="N33" s="137"/>
      <c r="O33" s="137"/>
    </row>
    <row r="34" spans="1:15" x14ac:dyDescent="0.25">
      <c r="B34" s="137"/>
      <c r="C34" s="137"/>
      <c r="D34" s="137"/>
      <c r="E34" s="137"/>
      <c r="F34" s="137"/>
      <c r="G34" s="137"/>
      <c r="H34" s="137"/>
      <c r="I34" s="137"/>
      <c r="J34" s="137"/>
      <c r="K34" s="137"/>
      <c r="L34" s="137"/>
      <c r="M34" s="137"/>
      <c r="N34" s="137"/>
      <c r="O34" s="137"/>
    </row>
    <row r="35" spans="1:15" x14ac:dyDescent="0.25">
      <c r="B35" s="52"/>
      <c r="C35" s="52"/>
      <c r="D35" s="52"/>
      <c r="E35" s="52"/>
      <c r="F35" s="52"/>
      <c r="G35" s="52"/>
      <c r="H35" s="52"/>
      <c r="I35" s="52"/>
      <c r="J35" s="52"/>
      <c r="K35" s="52"/>
      <c r="L35" s="52"/>
      <c r="M35" s="52"/>
      <c r="N35" s="52"/>
      <c r="O35" s="52"/>
    </row>
    <row r="36" spans="1:15" x14ac:dyDescent="0.25">
      <c r="A36" t="s">
        <v>139</v>
      </c>
      <c r="B36" t="s">
        <v>145</v>
      </c>
      <c r="C36" s="52"/>
      <c r="D36" s="52"/>
      <c r="E36" s="52"/>
      <c r="F36" s="52"/>
      <c r="G36" s="52"/>
      <c r="H36" s="52"/>
      <c r="I36" s="52"/>
      <c r="J36" s="52"/>
      <c r="K36" s="52"/>
      <c r="L36" s="52"/>
      <c r="M36" s="52"/>
      <c r="N36" s="52"/>
      <c r="O36" s="52"/>
    </row>
    <row r="37" spans="1:15" x14ac:dyDescent="0.25">
      <c r="B37" s="52"/>
      <c r="C37" s="52"/>
      <c r="D37" s="52"/>
      <c r="E37" s="52"/>
      <c r="F37" s="52"/>
      <c r="G37" s="52"/>
      <c r="H37" s="52"/>
      <c r="I37" s="52"/>
      <c r="J37" s="52"/>
      <c r="K37" s="52"/>
      <c r="L37" s="52"/>
      <c r="M37" s="52"/>
      <c r="N37" s="52"/>
      <c r="O37" s="52"/>
    </row>
    <row r="38" spans="1:15" x14ac:dyDescent="0.25">
      <c r="A38" s="50" t="s">
        <v>130</v>
      </c>
      <c r="B38" s="136" t="s">
        <v>132</v>
      </c>
      <c r="C38" s="136"/>
      <c r="D38" s="136"/>
      <c r="E38" s="136"/>
      <c r="F38" s="136"/>
      <c r="G38" s="136"/>
      <c r="H38" s="136"/>
      <c r="I38" s="136"/>
      <c r="J38" s="136"/>
      <c r="K38" s="136"/>
      <c r="L38" s="136"/>
      <c r="M38" s="136"/>
      <c r="N38" s="136"/>
      <c r="O38" s="136"/>
    </row>
    <row r="39" spans="1:15" x14ac:dyDescent="0.25">
      <c r="A39" s="50"/>
      <c r="B39" s="136"/>
      <c r="C39" s="136"/>
      <c r="D39" s="136"/>
      <c r="E39" s="136"/>
      <c r="F39" s="136"/>
      <c r="G39" s="136"/>
      <c r="H39" s="136"/>
      <c r="I39" s="136"/>
      <c r="J39" s="136"/>
      <c r="K39" s="136"/>
      <c r="L39" s="136"/>
      <c r="M39" s="136"/>
      <c r="N39" s="136"/>
      <c r="O39" s="136"/>
    </row>
    <row r="41" spans="1:15" x14ac:dyDescent="0.25">
      <c r="A41" s="50" t="s">
        <v>146</v>
      </c>
      <c r="B41" s="136" t="s">
        <v>147</v>
      </c>
      <c r="C41" s="136"/>
      <c r="D41" s="136"/>
      <c r="E41" s="136"/>
      <c r="F41" s="136"/>
      <c r="G41" s="136"/>
      <c r="H41" s="136"/>
      <c r="I41" s="136"/>
      <c r="J41" s="136"/>
      <c r="K41" s="136"/>
      <c r="L41" s="136"/>
      <c r="M41" s="136"/>
      <c r="N41" s="136"/>
      <c r="O41" s="136"/>
    </row>
    <row r="42" spans="1:15" x14ac:dyDescent="0.25">
      <c r="A42" s="50"/>
      <c r="B42" s="136"/>
      <c r="C42" s="136"/>
      <c r="D42" s="136"/>
      <c r="E42" s="136"/>
      <c r="F42" s="136"/>
      <c r="G42" s="136"/>
      <c r="H42" s="136"/>
      <c r="I42" s="136"/>
      <c r="J42" s="136"/>
      <c r="K42" s="136"/>
      <c r="L42" s="136"/>
      <c r="M42" s="136"/>
      <c r="N42" s="136"/>
      <c r="O42" s="136"/>
    </row>
  </sheetData>
  <sheetProtection password="C6C9" sheet="1" objects="1" scenarios="1"/>
  <mergeCells count="3">
    <mergeCell ref="B38:O39"/>
    <mergeCell ref="B33:O34"/>
    <mergeCell ref="B41:O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E7"/>
  <sheetViews>
    <sheetView workbookViewId="0">
      <selection activeCell="C2" sqref="C2"/>
    </sheetView>
  </sheetViews>
  <sheetFormatPr baseColWidth="10" defaultRowHeight="15" x14ac:dyDescent="0.25"/>
  <cols>
    <col min="2" max="4" width="20.85546875" customWidth="1"/>
    <col min="5" max="5" width="25.140625" customWidth="1"/>
  </cols>
  <sheetData>
    <row r="1" spans="2:5" ht="15.75" thickBot="1" x14ac:dyDescent="0.3">
      <c r="B1" s="138" t="s">
        <v>72</v>
      </c>
      <c r="C1" s="139"/>
      <c r="D1" s="139"/>
      <c r="E1" s="140"/>
    </row>
    <row r="2" spans="2:5" x14ac:dyDescent="0.25">
      <c r="B2" s="24" t="s">
        <v>30</v>
      </c>
      <c r="C2" s="24" t="s">
        <v>31</v>
      </c>
      <c r="D2" s="24" t="s">
        <v>32</v>
      </c>
      <c r="E2" s="25" t="s">
        <v>67</v>
      </c>
    </row>
    <row r="3" spans="2:5" ht="15.75" thickBot="1" x14ac:dyDescent="0.3">
      <c r="B3" s="26">
        <v>3322350074.4195971</v>
      </c>
      <c r="C3" s="26">
        <v>3703502824.2425876</v>
      </c>
      <c r="D3" s="26">
        <v>318795096.06859893</v>
      </c>
      <c r="E3" s="26">
        <v>7344647994.7307825</v>
      </c>
    </row>
    <row r="4" spans="2:5" ht="15.75" thickBot="1" x14ac:dyDescent="0.3">
      <c r="B4" s="27"/>
      <c r="C4" s="27"/>
      <c r="D4" s="27"/>
      <c r="E4" s="27"/>
    </row>
    <row r="5" spans="2:5" ht="15.75" thickBot="1" x14ac:dyDescent="0.3">
      <c r="B5" s="138" t="s">
        <v>73</v>
      </c>
      <c r="C5" s="139"/>
      <c r="D5" s="139"/>
      <c r="E5" s="140"/>
    </row>
    <row r="6" spans="2:5" x14ac:dyDescent="0.25">
      <c r="B6" s="24" t="s">
        <v>30</v>
      </c>
      <c r="C6" s="24" t="s">
        <v>31</v>
      </c>
      <c r="D6" s="24" t="s">
        <v>32</v>
      </c>
      <c r="E6" s="25" t="s">
        <v>67</v>
      </c>
    </row>
    <row r="7" spans="2:5" ht="15.75" thickBot="1" x14ac:dyDescent="0.3">
      <c r="B7" s="26">
        <v>294713610.76265103</v>
      </c>
      <c r="C7" s="26">
        <v>347363986.49166602</v>
      </c>
      <c r="D7" s="26">
        <v>29532703.676190272</v>
      </c>
      <c r="E7" s="26">
        <v>671610300.9305073</v>
      </c>
    </row>
  </sheetData>
  <sheetProtection password="C12A" sheet="1" objects="1" scenarios="1"/>
  <mergeCells count="2">
    <mergeCell ref="B1:E1"/>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128"/>
  <sheetViews>
    <sheetView zoomScaleNormal="100" workbookViewId="0">
      <pane ySplit="7" topLeftCell="A8" activePane="bottomLeft" state="frozen"/>
      <selection pane="bottomLeft" activeCell="D126" sqref="D126"/>
    </sheetView>
  </sheetViews>
  <sheetFormatPr baseColWidth="10" defaultRowHeight="15" x14ac:dyDescent="0.25"/>
  <cols>
    <col min="1" max="1" width="62.42578125" customWidth="1"/>
    <col min="2" max="3" width="19.42578125" style="47" customWidth="1"/>
    <col min="4" max="4" width="18.85546875" style="47" customWidth="1"/>
    <col min="5" max="5" width="36.140625" style="1" customWidth="1"/>
  </cols>
  <sheetData>
    <row r="2" spans="1:6" ht="18.75" x14ac:dyDescent="0.3">
      <c r="A2" s="144" t="s">
        <v>127</v>
      </c>
      <c r="B2" s="144"/>
      <c r="C2" s="144"/>
      <c r="D2" s="144"/>
      <c r="E2" s="144"/>
    </row>
    <row r="3" spans="1:6" ht="18.75" customHeight="1" x14ac:dyDescent="0.25">
      <c r="A3" s="145" t="s">
        <v>131</v>
      </c>
      <c r="B3" s="145"/>
      <c r="C3" s="145"/>
      <c r="D3" s="145"/>
      <c r="E3" s="145"/>
    </row>
    <row r="4" spans="1:6" ht="18.75" customHeight="1" x14ac:dyDescent="0.25">
      <c r="A4" s="145"/>
      <c r="B4" s="145"/>
      <c r="C4" s="145"/>
      <c r="D4" s="145"/>
      <c r="E4" s="145"/>
    </row>
    <row r="5" spans="1:6" ht="18.75" customHeight="1" x14ac:dyDescent="0.25">
      <c r="A5" s="145"/>
      <c r="B5" s="145"/>
      <c r="C5" s="145"/>
      <c r="D5" s="145"/>
      <c r="E5" s="145"/>
    </row>
    <row r="6" spans="1:6" ht="15.75" thickBot="1" x14ac:dyDescent="0.3">
      <c r="A6" s="6"/>
      <c r="B6" s="147" t="s">
        <v>61</v>
      </c>
      <c r="C6" s="148"/>
      <c r="D6" s="149"/>
      <c r="E6" s="12"/>
    </row>
    <row r="7" spans="1:6" ht="30" customHeight="1" thickBot="1" x14ac:dyDescent="0.3">
      <c r="A7" s="13" t="s">
        <v>1</v>
      </c>
      <c r="B7" s="150" t="s">
        <v>69</v>
      </c>
      <c r="C7" s="151"/>
      <c r="D7" s="152"/>
      <c r="E7" s="7" t="s">
        <v>116</v>
      </c>
    </row>
    <row r="8" spans="1:6" ht="37.5" customHeight="1" thickBot="1" x14ac:dyDescent="0.3">
      <c r="A8" s="141" t="str">
        <f>+'Valor estimado contrato'!A3:K3</f>
        <v>IMPRESIÓN Y ALISTAMIENTO</v>
      </c>
      <c r="B8" s="141"/>
      <c r="C8" s="141"/>
      <c r="D8" s="141"/>
      <c r="E8"/>
    </row>
    <row r="9" spans="1:6" ht="27" customHeight="1" x14ac:dyDescent="0.25">
      <c r="A9" s="15" t="s">
        <v>40</v>
      </c>
      <c r="B9" s="30" t="s">
        <v>75</v>
      </c>
      <c r="C9" s="30" t="s">
        <v>39</v>
      </c>
      <c r="D9" s="31" t="s">
        <v>76</v>
      </c>
      <c r="E9" s="14"/>
    </row>
    <row r="10" spans="1:6" ht="60" x14ac:dyDescent="0.25">
      <c r="A10" s="3" t="s">
        <v>2</v>
      </c>
      <c r="B10" s="36"/>
      <c r="C10" s="36"/>
      <c r="D10" s="36"/>
      <c r="E10" s="2" t="str">
        <f>IF(OR(B10="",C10="",D10=""),"Debe completar todos los campos","")</f>
        <v>Debe completar todos los campos</v>
      </c>
    </row>
    <row r="11" spans="1:6" ht="30" x14ac:dyDescent="0.25">
      <c r="A11" s="3" t="s">
        <v>3</v>
      </c>
      <c r="B11" s="36"/>
      <c r="C11" s="36"/>
      <c r="D11" s="36"/>
      <c r="E11" s="2" t="str">
        <f t="shared" ref="E11:E12" si="0">IF(OR(B11="",C11="",D11=""),"Debe completar todos los campos","")</f>
        <v>Debe completar todos los campos</v>
      </c>
      <c r="F11" s="23"/>
    </row>
    <row r="12" spans="1:6" ht="45" x14ac:dyDescent="0.25">
      <c r="A12" s="3" t="s">
        <v>5</v>
      </c>
      <c r="B12" s="36"/>
      <c r="C12" s="36"/>
      <c r="D12" s="36"/>
      <c r="E12" s="2" t="str">
        <f t="shared" si="0"/>
        <v>Debe completar todos los campos</v>
      </c>
    </row>
    <row r="13" spans="1:6" ht="15" hidden="1" customHeight="1" x14ac:dyDescent="0.25">
      <c r="A13" s="9" t="s">
        <v>35</v>
      </c>
      <c r="B13" s="37">
        <f>SUM(B10:B12)</f>
        <v>0</v>
      </c>
      <c r="C13" s="37">
        <f>SUM(C10:C12)</f>
        <v>0</v>
      </c>
      <c r="D13" s="38">
        <f t="shared" ref="D13" si="1">SUM(D10:D12)</f>
        <v>0</v>
      </c>
      <c r="E13" s="142"/>
      <c r="F13" s="23"/>
    </row>
    <row r="14" spans="1:6" ht="15" hidden="1" customHeight="1" x14ac:dyDescent="0.25">
      <c r="A14" s="9" t="s">
        <v>34</v>
      </c>
      <c r="B14" s="39">
        <v>0.2</v>
      </c>
      <c r="C14" s="39">
        <v>0.7</v>
      </c>
      <c r="D14" s="40">
        <v>0.1</v>
      </c>
      <c r="E14" s="143"/>
      <c r="F14" s="22"/>
    </row>
    <row r="15" spans="1:6" ht="34.5" customHeight="1" x14ac:dyDescent="0.25">
      <c r="A15" s="11" t="s">
        <v>41</v>
      </c>
      <c r="B15" s="32" t="s">
        <v>77</v>
      </c>
      <c r="C15" s="32" t="s">
        <v>33</v>
      </c>
      <c r="D15" s="33" t="s">
        <v>78</v>
      </c>
      <c r="E15" s="16"/>
    </row>
    <row r="16" spans="1:6" ht="60" x14ac:dyDescent="0.25">
      <c r="A16" s="3" t="s">
        <v>2</v>
      </c>
      <c r="B16" s="36"/>
      <c r="C16" s="36"/>
      <c r="D16" s="36"/>
      <c r="E16" s="2" t="str">
        <f t="shared" ref="E16:E18" si="2">IF(OR(B16="",C16="",D16=""),"Debe completar todos los campos","")</f>
        <v>Debe completar todos los campos</v>
      </c>
    </row>
    <row r="17" spans="1:5" ht="45" x14ac:dyDescent="0.25">
      <c r="A17" s="3" t="s">
        <v>4</v>
      </c>
      <c r="B17" s="36"/>
      <c r="C17" s="36"/>
      <c r="D17" s="36"/>
      <c r="E17" s="2" t="str">
        <f t="shared" si="2"/>
        <v>Debe completar todos los campos</v>
      </c>
    </row>
    <row r="18" spans="1:5" ht="45.75" thickBot="1" x14ac:dyDescent="0.3">
      <c r="A18" s="3" t="s">
        <v>6</v>
      </c>
      <c r="B18" s="36"/>
      <c r="C18" s="36"/>
      <c r="D18" s="36"/>
      <c r="E18" s="2" t="str">
        <f t="shared" si="2"/>
        <v>Debe completar todos los campos</v>
      </c>
    </row>
    <row r="19" spans="1:5" ht="15.75" hidden="1" customHeight="1" thickBot="1" x14ac:dyDescent="0.3">
      <c r="A19" s="9" t="s">
        <v>35</v>
      </c>
      <c r="B19" s="41">
        <f>SUM(B16:B18)</f>
        <v>0</v>
      </c>
      <c r="C19" s="41">
        <f>SUM(C16:C18)</f>
        <v>0</v>
      </c>
      <c r="D19" s="42">
        <f t="shared" ref="D19" si="3">SUM(D16:D18)</f>
        <v>0</v>
      </c>
      <c r="E19" s="142"/>
    </row>
    <row r="20" spans="1:5" ht="15.75" hidden="1" customHeight="1" thickBot="1" x14ac:dyDescent="0.3">
      <c r="A20" s="18" t="s">
        <v>34</v>
      </c>
      <c r="B20" s="43">
        <v>0.2</v>
      </c>
      <c r="C20" s="43">
        <v>0.7</v>
      </c>
      <c r="D20" s="44">
        <v>0.1</v>
      </c>
      <c r="E20" s="146"/>
    </row>
    <row r="21" spans="1:5" s="8" customFormat="1" ht="39" customHeight="1" thickBot="1" x14ac:dyDescent="0.3">
      <c r="A21" s="141" t="str">
        <f>+'Valor estimado contrato'!A16:K16</f>
        <v>DISTRIBUCIÓN FISICA</v>
      </c>
      <c r="B21" s="141"/>
      <c r="C21" s="141"/>
      <c r="D21" s="141"/>
    </row>
    <row r="22" spans="1:5" ht="28.5" customHeight="1" x14ac:dyDescent="0.25">
      <c r="A22" s="15" t="s">
        <v>42</v>
      </c>
      <c r="B22" s="30" t="s">
        <v>75</v>
      </c>
      <c r="C22" s="30" t="s">
        <v>39</v>
      </c>
      <c r="D22" s="31" t="s">
        <v>76</v>
      </c>
      <c r="E22" s="14"/>
    </row>
    <row r="23" spans="1:5" ht="45" x14ac:dyDescent="0.25">
      <c r="A23" s="3" t="s">
        <v>7</v>
      </c>
      <c r="B23" s="36"/>
      <c r="C23" s="36"/>
      <c r="D23" s="36"/>
      <c r="E23" s="2" t="str">
        <f>IF(OR(B23="",C23="",D23=""),"Debe completar todos los campos","")</f>
        <v>Debe completar todos los campos</v>
      </c>
    </row>
    <row r="24" spans="1:5" ht="15" hidden="1" customHeight="1" x14ac:dyDescent="0.25">
      <c r="A24" s="9" t="s">
        <v>35</v>
      </c>
      <c r="B24" s="41">
        <f t="shared" ref="B24" si="4">+B23</f>
        <v>0</v>
      </c>
      <c r="C24" s="41">
        <f>+C23</f>
        <v>0</v>
      </c>
      <c r="D24" s="42">
        <f t="shared" ref="D24" si="5">+D23</f>
        <v>0</v>
      </c>
      <c r="E24" s="142"/>
    </row>
    <row r="25" spans="1:5" ht="15" hidden="1" customHeight="1" x14ac:dyDescent="0.25">
      <c r="A25" s="9" t="s">
        <v>34</v>
      </c>
      <c r="B25" s="39">
        <v>0.2</v>
      </c>
      <c r="C25" s="39">
        <v>0.7</v>
      </c>
      <c r="D25" s="40">
        <v>0.1</v>
      </c>
      <c r="E25" s="143"/>
    </row>
    <row r="26" spans="1:5" ht="33.75" customHeight="1" x14ac:dyDescent="0.25">
      <c r="A26" s="11" t="s">
        <v>43</v>
      </c>
      <c r="B26" s="32" t="s">
        <v>77</v>
      </c>
      <c r="C26" s="32" t="s">
        <v>33</v>
      </c>
      <c r="D26" s="33" t="s">
        <v>78</v>
      </c>
      <c r="E26" s="16"/>
    </row>
    <row r="27" spans="1:5" ht="45" x14ac:dyDescent="0.25">
      <c r="A27" s="3" t="s">
        <v>8</v>
      </c>
      <c r="B27" s="36"/>
      <c r="C27" s="36"/>
      <c r="D27" s="36"/>
      <c r="E27" s="2" t="str">
        <f>IF(OR(B27="",C27="",D27=""),"Debe completar todos los campos","")</f>
        <v>Debe completar todos los campos</v>
      </c>
    </row>
    <row r="28" spans="1:5" ht="15" hidden="1" customHeight="1" x14ac:dyDescent="0.25">
      <c r="A28" s="9" t="s">
        <v>35</v>
      </c>
      <c r="B28" s="41">
        <f t="shared" ref="B28" si="6">+B27</f>
        <v>0</v>
      </c>
      <c r="C28" s="41">
        <f>+C27</f>
        <v>0</v>
      </c>
      <c r="D28" s="42">
        <f t="shared" ref="D28" si="7">+D27</f>
        <v>0</v>
      </c>
      <c r="E28" s="142"/>
    </row>
    <row r="29" spans="1:5" ht="15" hidden="1" customHeight="1" x14ac:dyDescent="0.25">
      <c r="A29" s="9" t="s">
        <v>34</v>
      </c>
      <c r="B29" s="39">
        <v>0.2</v>
      </c>
      <c r="C29" s="39">
        <v>0.7</v>
      </c>
      <c r="D29" s="40">
        <v>0.1</v>
      </c>
      <c r="E29" s="143"/>
    </row>
    <row r="30" spans="1:5" ht="30" customHeight="1" x14ac:dyDescent="0.25">
      <c r="A30" s="11" t="s">
        <v>44</v>
      </c>
      <c r="B30" s="32" t="s">
        <v>79</v>
      </c>
      <c r="C30" s="32" t="s">
        <v>37</v>
      </c>
      <c r="D30" s="33" t="s">
        <v>80</v>
      </c>
      <c r="E30" s="19"/>
    </row>
    <row r="31" spans="1:5" ht="45.75" thickBot="1" x14ac:dyDescent="0.3">
      <c r="A31" s="3" t="s">
        <v>9</v>
      </c>
      <c r="B31" s="36"/>
      <c r="C31" s="36"/>
      <c r="D31" s="36"/>
      <c r="E31" s="2" t="str">
        <f>IF(OR(B31="",C31="",D31=""),"Debe completar todos los campos","")</f>
        <v>Debe completar todos los campos</v>
      </c>
    </row>
    <row r="32" spans="1:5" ht="15" hidden="1" customHeight="1" x14ac:dyDescent="0.25">
      <c r="A32" s="9" t="s">
        <v>35</v>
      </c>
      <c r="B32" s="41">
        <f t="shared" ref="B32" si="8">+B31</f>
        <v>0</v>
      </c>
      <c r="C32" s="41">
        <f>+C31</f>
        <v>0</v>
      </c>
      <c r="D32" s="42">
        <f t="shared" ref="D32" si="9">+D31</f>
        <v>0</v>
      </c>
      <c r="E32" s="142"/>
    </row>
    <row r="33" spans="1:5" ht="15" hidden="1" customHeight="1" thickBot="1" x14ac:dyDescent="0.3">
      <c r="A33" s="9" t="s">
        <v>34</v>
      </c>
      <c r="B33" s="39">
        <v>0.2</v>
      </c>
      <c r="C33" s="39">
        <v>0.7</v>
      </c>
      <c r="D33" s="40">
        <v>0.1</v>
      </c>
      <c r="E33" s="143"/>
    </row>
    <row r="34" spans="1:5" s="8" customFormat="1" ht="39" customHeight="1" thickBot="1" x14ac:dyDescent="0.3">
      <c r="A34" s="141" t="str">
        <f>+'Valor estimado contrato'!A29:K29</f>
        <v>DISTRIBUCIÓN ELECTRONICA</v>
      </c>
      <c r="B34" s="141"/>
      <c r="C34" s="141"/>
      <c r="D34" s="141"/>
    </row>
    <row r="35" spans="1:5" ht="36.75" customHeight="1" x14ac:dyDescent="0.25">
      <c r="A35" s="11" t="s">
        <v>45</v>
      </c>
      <c r="B35" s="32" t="s">
        <v>81</v>
      </c>
      <c r="C35" s="32" t="s">
        <v>38</v>
      </c>
      <c r="D35" s="33" t="s">
        <v>82</v>
      </c>
      <c r="E35" s="19"/>
    </row>
    <row r="36" spans="1:5" ht="30" customHeight="1" thickBot="1" x14ac:dyDescent="0.3">
      <c r="A36" s="5" t="s">
        <v>10</v>
      </c>
      <c r="B36" s="36"/>
      <c r="C36" s="36"/>
      <c r="D36" s="36"/>
      <c r="E36" s="2" t="str">
        <f>IF(OR(B36="",C36="",D36=""),"Debe completar todos los campos","")</f>
        <v>Debe completar todos los campos</v>
      </c>
    </row>
    <row r="37" spans="1:5" s="4" customFormat="1" ht="15.75" hidden="1" customHeight="1" thickBot="1" x14ac:dyDescent="0.3">
      <c r="A37" s="9" t="s">
        <v>35</v>
      </c>
      <c r="B37" s="41">
        <f t="shared" ref="B37" si="10">+B36</f>
        <v>0</v>
      </c>
      <c r="C37" s="41">
        <f>+C36</f>
        <v>0</v>
      </c>
      <c r="D37" s="42">
        <f t="shared" ref="D37" si="11">+D36</f>
        <v>0</v>
      </c>
      <c r="E37" s="142"/>
    </row>
    <row r="38" spans="1:5" s="4" customFormat="1" ht="15.75" hidden="1" customHeight="1" thickBot="1" x14ac:dyDescent="0.3">
      <c r="A38" s="18" t="s">
        <v>34</v>
      </c>
      <c r="B38" s="43">
        <v>0.2</v>
      </c>
      <c r="C38" s="43">
        <v>0.7</v>
      </c>
      <c r="D38" s="44">
        <v>0.1</v>
      </c>
      <c r="E38" s="146"/>
    </row>
    <row r="39" spans="1:5" s="4" customFormat="1" ht="40.5" customHeight="1" thickBot="1" x14ac:dyDescent="0.3">
      <c r="A39" s="141" t="str">
        <f>+'Valor estimado contrato'!A34:K34</f>
        <v>CORRESPONDENCIA</v>
      </c>
      <c r="B39" s="141"/>
      <c r="C39" s="141"/>
      <c r="D39" s="141"/>
    </row>
    <row r="40" spans="1:5" x14ac:dyDescent="0.25">
      <c r="A40" s="15" t="s">
        <v>64</v>
      </c>
      <c r="B40" s="128" t="s">
        <v>83</v>
      </c>
      <c r="C40" s="128" t="s">
        <v>46</v>
      </c>
      <c r="D40" s="129" t="s">
        <v>84</v>
      </c>
      <c r="E40" s="20"/>
    </row>
    <row r="41" spans="1:5" ht="32.25" customHeight="1" x14ac:dyDescent="0.25">
      <c r="A41" s="3" t="s">
        <v>11</v>
      </c>
      <c r="B41" s="36"/>
      <c r="C41" s="36"/>
      <c r="D41" s="36"/>
      <c r="E41" s="2" t="str">
        <f>IF(OR(B41="",C41="",D41=""),"Debe completar todos los campos","")</f>
        <v>Debe completar todos los campos</v>
      </c>
    </row>
    <row r="42" spans="1:5" ht="19.5" hidden="1" customHeight="1" x14ac:dyDescent="0.25">
      <c r="A42" s="9" t="s">
        <v>35</v>
      </c>
      <c r="B42" s="41">
        <f>+B41</f>
        <v>0</v>
      </c>
      <c r="C42" s="41">
        <f>+C41</f>
        <v>0</v>
      </c>
      <c r="D42" s="42">
        <f>+D41</f>
        <v>0</v>
      </c>
      <c r="E42" s="142"/>
    </row>
    <row r="43" spans="1:5" ht="19.5" hidden="1" customHeight="1" x14ac:dyDescent="0.25">
      <c r="A43" s="9" t="s">
        <v>34</v>
      </c>
      <c r="B43" s="39">
        <v>0.2</v>
      </c>
      <c r="C43" s="39">
        <v>0.7</v>
      </c>
      <c r="D43" s="40">
        <v>0.1</v>
      </c>
      <c r="E43" s="143"/>
    </row>
    <row r="44" spans="1:5" ht="26.25" customHeight="1" x14ac:dyDescent="0.25">
      <c r="A44" s="11" t="s">
        <v>64</v>
      </c>
      <c r="B44" s="32" t="s">
        <v>47</v>
      </c>
      <c r="C44" s="32" t="s">
        <v>48</v>
      </c>
      <c r="D44" s="33" t="s">
        <v>85</v>
      </c>
      <c r="E44" s="21"/>
    </row>
    <row r="45" spans="1:5" ht="32.25" customHeight="1" x14ac:dyDescent="0.25">
      <c r="A45" s="3" t="s">
        <v>12</v>
      </c>
      <c r="B45" s="36"/>
      <c r="C45" s="36"/>
      <c r="D45" s="36"/>
      <c r="E45" s="2" t="str">
        <f>IF(OR(B45="",C45="",D45=""),"Debe completar todos los campos","")</f>
        <v>Debe completar todos los campos</v>
      </c>
    </row>
    <row r="46" spans="1:5" ht="19.5" hidden="1" customHeight="1" x14ac:dyDescent="0.25">
      <c r="A46" s="9" t="s">
        <v>35</v>
      </c>
      <c r="B46" s="41">
        <f>+B45</f>
        <v>0</v>
      </c>
      <c r="C46" s="41">
        <f>+C45</f>
        <v>0</v>
      </c>
      <c r="D46" s="42">
        <f>+D45</f>
        <v>0</v>
      </c>
      <c r="E46" s="142"/>
    </row>
    <row r="47" spans="1:5" ht="19.5" hidden="1" customHeight="1" x14ac:dyDescent="0.25">
      <c r="A47" s="9" t="s">
        <v>34</v>
      </c>
      <c r="B47" s="39">
        <v>0.2</v>
      </c>
      <c r="C47" s="39">
        <v>0.7</v>
      </c>
      <c r="D47" s="40">
        <v>0.1</v>
      </c>
      <c r="E47" s="143"/>
    </row>
    <row r="48" spans="1:5" ht="30.75" customHeight="1" x14ac:dyDescent="0.25">
      <c r="A48" s="11" t="s">
        <v>64</v>
      </c>
      <c r="B48" s="32" t="s">
        <v>50</v>
      </c>
      <c r="C48" s="32" t="s">
        <v>49</v>
      </c>
      <c r="D48" s="33" t="s">
        <v>86</v>
      </c>
      <c r="E48" s="21"/>
    </row>
    <row r="49" spans="1:5" ht="32.25" customHeight="1" x14ac:dyDescent="0.25">
      <c r="A49" s="3" t="s">
        <v>13</v>
      </c>
      <c r="B49" s="36"/>
      <c r="C49" s="36"/>
      <c r="D49" s="36"/>
      <c r="E49" s="2" t="str">
        <f>IF(OR(B49="",C49="",D49=""),"Debe completar todos los campos","")</f>
        <v>Debe completar todos los campos</v>
      </c>
    </row>
    <row r="50" spans="1:5" ht="19.5" hidden="1" customHeight="1" x14ac:dyDescent="0.25">
      <c r="A50" s="9" t="s">
        <v>35</v>
      </c>
      <c r="B50" s="41">
        <f>+B49</f>
        <v>0</v>
      </c>
      <c r="C50" s="41">
        <f>+C49</f>
        <v>0</v>
      </c>
      <c r="D50" s="42">
        <f>+D49</f>
        <v>0</v>
      </c>
      <c r="E50" s="142"/>
    </row>
    <row r="51" spans="1:5" ht="19.5" hidden="1" customHeight="1" x14ac:dyDescent="0.25">
      <c r="A51" s="9" t="s">
        <v>34</v>
      </c>
      <c r="B51" s="39">
        <v>0.2</v>
      </c>
      <c r="C51" s="39">
        <v>0.7</v>
      </c>
      <c r="D51" s="40">
        <v>0.1</v>
      </c>
      <c r="E51" s="143"/>
    </row>
    <row r="52" spans="1:5" ht="32.25" customHeight="1" x14ac:dyDescent="0.25">
      <c r="A52" s="11" t="s">
        <v>64</v>
      </c>
      <c r="B52" s="32" t="s">
        <v>51</v>
      </c>
      <c r="C52" s="32" t="s">
        <v>91</v>
      </c>
      <c r="D52" s="33" t="s">
        <v>87</v>
      </c>
      <c r="E52" s="21"/>
    </row>
    <row r="53" spans="1:5" ht="32.25" customHeight="1" x14ac:dyDescent="0.25">
      <c r="A53" s="3" t="s">
        <v>14</v>
      </c>
      <c r="B53" s="36"/>
      <c r="C53" s="36"/>
      <c r="D53" s="36"/>
      <c r="E53" s="2" t="str">
        <f>IF(OR(B53="",C53="",D53=""),"Debe completar todos los campos","")</f>
        <v>Debe completar todos los campos</v>
      </c>
    </row>
    <row r="54" spans="1:5" ht="19.5" hidden="1" customHeight="1" x14ac:dyDescent="0.25">
      <c r="A54" s="9" t="s">
        <v>35</v>
      </c>
      <c r="B54" s="41">
        <f>+B53</f>
        <v>0</v>
      </c>
      <c r="C54" s="41">
        <f>+C53</f>
        <v>0</v>
      </c>
      <c r="D54" s="42">
        <f>+D53</f>
        <v>0</v>
      </c>
      <c r="E54" s="142"/>
    </row>
    <row r="55" spans="1:5" ht="19.5" hidden="1" customHeight="1" x14ac:dyDescent="0.25">
      <c r="A55" s="9" t="s">
        <v>34</v>
      </c>
      <c r="B55" s="39">
        <v>0.2</v>
      </c>
      <c r="C55" s="39">
        <v>0.7</v>
      </c>
      <c r="D55" s="40">
        <v>0.1</v>
      </c>
      <c r="E55" s="143"/>
    </row>
    <row r="56" spans="1:5" ht="27.75" customHeight="1" x14ac:dyDescent="0.25">
      <c r="A56" s="11" t="s">
        <v>64</v>
      </c>
      <c r="B56" s="32" t="s">
        <v>52</v>
      </c>
      <c r="C56" s="34" t="s">
        <v>92</v>
      </c>
      <c r="D56" s="33" t="s">
        <v>88</v>
      </c>
      <c r="E56" s="21"/>
    </row>
    <row r="57" spans="1:5" ht="32.25" customHeight="1" x14ac:dyDescent="0.25">
      <c r="A57" s="3" t="s">
        <v>15</v>
      </c>
      <c r="B57" s="36"/>
      <c r="C57" s="36"/>
      <c r="D57" s="36"/>
      <c r="E57" s="2" t="str">
        <f>IF(OR(B57="",C57="",D57=""),"Debe completar todos los campos","")</f>
        <v>Debe completar todos los campos</v>
      </c>
    </row>
    <row r="58" spans="1:5" ht="19.5" hidden="1" customHeight="1" x14ac:dyDescent="0.25">
      <c r="A58" s="9" t="s">
        <v>35</v>
      </c>
      <c r="B58" s="41">
        <f>+B57</f>
        <v>0</v>
      </c>
      <c r="C58" s="41">
        <f>+C57</f>
        <v>0</v>
      </c>
      <c r="D58" s="42">
        <f>+D57</f>
        <v>0</v>
      </c>
      <c r="E58" s="142"/>
    </row>
    <row r="59" spans="1:5" ht="19.5" hidden="1" customHeight="1" x14ac:dyDescent="0.25">
      <c r="A59" s="9" t="s">
        <v>34</v>
      </c>
      <c r="B59" s="39">
        <v>0.2</v>
      </c>
      <c r="C59" s="39">
        <v>0.7</v>
      </c>
      <c r="D59" s="40">
        <v>0.1</v>
      </c>
      <c r="E59" s="143"/>
    </row>
    <row r="60" spans="1:5" ht="27" customHeight="1" x14ac:dyDescent="0.25">
      <c r="A60" s="11" t="s">
        <v>64</v>
      </c>
      <c r="B60" s="32" t="s">
        <v>53</v>
      </c>
      <c r="C60" s="34" t="s">
        <v>93</v>
      </c>
      <c r="D60" s="33" t="s">
        <v>89</v>
      </c>
      <c r="E60" s="21"/>
    </row>
    <row r="61" spans="1:5" ht="32.25" customHeight="1" x14ac:dyDescent="0.25">
      <c r="A61" s="3" t="s">
        <v>16</v>
      </c>
      <c r="B61" s="36"/>
      <c r="C61" s="36"/>
      <c r="D61" s="36"/>
      <c r="E61" s="2" t="str">
        <f>IF(OR(B61="",C61="",D61=""),"Debe completar todos los campos","")</f>
        <v>Debe completar todos los campos</v>
      </c>
    </row>
    <row r="62" spans="1:5" ht="19.5" hidden="1" customHeight="1" x14ac:dyDescent="0.25">
      <c r="A62" s="9" t="s">
        <v>35</v>
      </c>
      <c r="B62" s="41">
        <f>+B61</f>
        <v>0</v>
      </c>
      <c r="C62" s="41">
        <f>+C61</f>
        <v>0</v>
      </c>
      <c r="D62" s="42">
        <f>+D61</f>
        <v>0</v>
      </c>
      <c r="E62" s="142"/>
    </row>
    <row r="63" spans="1:5" ht="19.5" hidden="1" customHeight="1" x14ac:dyDescent="0.25">
      <c r="A63" s="9" t="s">
        <v>34</v>
      </c>
      <c r="B63" s="39">
        <v>0.2</v>
      </c>
      <c r="C63" s="39">
        <v>0.7</v>
      </c>
      <c r="D63" s="40">
        <v>0.1</v>
      </c>
      <c r="E63" s="143"/>
    </row>
    <row r="64" spans="1:5" ht="31.5" customHeight="1" x14ac:dyDescent="0.25">
      <c r="A64" s="11" t="s">
        <v>64</v>
      </c>
      <c r="B64" s="32" t="s">
        <v>54</v>
      </c>
      <c r="C64" s="34" t="s">
        <v>94</v>
      </c>
      <c r="D64" s="33" t="s">
        <v>90</v>
      </c>
      <c r="E64" s="21"/>
    </row>
    <row r="65" spans="1:5" ht="32.25" customHeight="1" x14ac:dyDescent="0.25">
      <c r="A65" s="3" t="s">
        <v>17</v>
      </c>
      <c r="B65" s="36"/>
      <c r="C65" s="36"/>
      <c r="D65" s="36"/>
      <c r="E65" s="2" t="str">
        <f>IF(OR(B65="",C65="",D65=""),"Debe completar todos los campos","")</f>
        <v>Debe completar todos los campos</v>
      </c>
    </row>
    <row r="66" spans="1:5" ht="19.5" hidden="1" customHeight="1" x14ac:dyDescent="0.25">
      <c r="A66" s="9" t="s">
        <v>35</v>
      </c>
      <c r="B66" s="41">
        <f>+B65</f>
        <v>0</v>
      </c>
      <c r="C66" s="41">
        <f>+C65</f>
        <v>0</v>
      </c>
      <c r="D66" s="42">
        <f>+D65</f>
        <v>0</v>
      </c>
      <c r="E66" s="142"/>
    </row>
    <row r="67" spans="1:5" ht="19.5" hidden="1" customHeight="1" x14ac:dyDescent="0.25">
      <c r="A67" s="9" t="s">
        <v>34</v>
      </c>
      <c r="B67" s="39">
        <v>0.2</v>
      </c>
      <c r="C67" s="39">
        <v>0.7</v>
      </c>
      <c r="D67" s="40">
        <v>0.1</v>
      </c>
      <c r="E67" s="143"/>
    </row>
    <row r="68" spans="1:5" ht="30.75" customHeight="1" x14ac:dyDescent="0.25">
      <c r="A68" s="11" t="s">
        <v>64</v>
      </c>
      <c r="B68" s="32" t="s">
        <v>54</v>
      </c>
      <c r="C68" s="34" t="s">
        <v>94</v>
      </c>
      <c r="D68" s="33" t="s">
        <v>90</v>
      </c>
      <c r="E68" s="21"/>
    </row>
    <row r="69" spans="1:5" ht="32.25" customHeight="1" x14ac:dyDescent="0.25">
      <c r="A69" s="3" t="s">
        <v>18</v>
      </c>
      <c r="B69" s="36"/>
      <c r="C69" s="36"/>
      <c r="D69" s="36"/>
      <c r="E69" s="2" t="str">
        <f>IF(OR(B69="",C69="",D69=""),"Debe completar todos los campos","")</f>
        <v>Debe completar todos los campos</v>
      </c>
    </row>
    <row r="70" spans="1:5" ht="19.5" hidden="1" customHeight="1" x14ac:dyDescent="0.25">
      <c r="A70" s="9" t="s">
        <v>35</v>
      </c>
      <c r="B70" s="41">
        <f>+B69</f>
        <v>0</v>
      </c>
      <c r="C70" s="41">
        <f>+C69</f>
        <v>0</v>
      </c>
      <c r="D70" s="42">
        <f>+D69</f>
        <v>0</v>
      </c>
      <c r="E70" s="142"/>
    </row>
    <row r="71" spans="1:5" ht="19.5" hidden="1" customHeight="1" x14ac:dyDescent="0.25">
      <c r="A71" s="9" t="s">
        <v>34</v>
      </c>
      <c r="B71" s="39">
        <v>0.2</v>
      </c>
      <c r="C71" s="39">
        <v>0.7</v>
      </c>
      <c r="D71" s="40">
        <v>0.1</v>
      </c>
      <c r="E71" s="143"/>
    </row>
    <row r="72" spans="1:5" ht="29.25" customHeight="1" x14ac:dyDescent="0.25">
      <c r="A72" s="11" t="s">
        <v>64</v>
      </c>
      <c r="B72" s="32" t="s">
        <v>54</v>
      </c>
      <c r="C72" s="34" t="s">
        <v>94</v>
      </c>
      <c r="D72" s="33" t="s">
        <v>90</v>
      </c>
      <c r="E72" s="21"/>
    </row>
    <row r="73" spans="1:5" ht="32.25" customHeight="1" x14ac:dyDescent="0.25">
      <c r="A73" s="3" t="s">
        <v>19</v>
      </c>
      <c r="B73" s="36"/>
      <c r="C73" s="36"/>
      <c r="D73" s="36"/>
      <c r="E73" s="2" t="str">
        <f>IF(OR(B73="",C73="",D73=""),"Debe completar todos los campos","")</f>
        <v>Debe completar todos los campos</v>
      </c>
    </row>
    <row r="74" spans="1:5" ht="19.5" hidden="1" customHeight="1" x14ac:dyDescent="0.25">
      <c r="A74" s="9" t="s">
        <v>35</v>
      </c>
      <c r="B74" s="41">
        <f>+B73</f>
        <v>0</v>
      </c>
      <c r="C74" s="41">
        <f>+C73</f>
        <v>0</v>
      </c>
      <c r="D74" s="42">
        <f>+D73</f>
        <v>0</v>
      </c>
      <c r="E74" s="142"/>
    </row>
    <row r="75" spans="1:5" ht="19.5" hidden="1" customHeight="1" x14ac:dyDescent="0.25">
      <c r="A75" s="9" t="s">
        <v>34</v>
      </c>
      <c r="B75" s="39">
        <v>0.2</v>
      </c>
      <c r="C75" s="39">
        <v>0.7</v>
      </c>
      <c r="D75" s="40">
        <v>0.1</v>
      </c>
      <c r="E75" s="143"/>
    </row>
    <row r="76" spans="1:5" ht="29.25" customHeight="1" x14ac:dyDescent="0.25">
      <c r="A76" s="11" t="s">
        <v>64</v>
      </c>
      <c r="B76" s="32" t="s">
        <v>56</v>
      </c>
      <c r="C76" s="34" t="s">
        <v>95</v>
      </c>
      <c r="D76" s="33" t="s">
        <v>89</v>
      </c>
      <c r="E76" s="21"/>
    </row>
    <row r="77" spans="1:5" ht="32.25" customHeight="1" x14ac:dyDescent="0.25">
      <c r="A77" s="3" t="s">
        <v>20</v>
      </c>
      <c r="B77" s="36"/>
      <c r="C77" s="36"/>
      <c r="D77" s="36"/>
      <c r="E77" s="2" t="str">
        <f>IF(OR(B77="",C77="",D77=""),"Debe completar todos los campos","")</f>
        <v>Debe completar todos los campos</v>
      </c>
    </row>
    <row r="78" spans="1:5" ht="19.5" hidden="1" customHeight="1" x14ac:dyDescent="0.25">
      <c r="A78" s="9" t="s">
        <v>35</v>
      </c>
      <c r="B78" s="41">
        <f>+B77</f>
        <v>0</v>
      </c>
      <c r="C78" s="41">
        <f>+C77</f>
        <v>0</v>
      </c>
      <c r="D78" s="42">
        <f>+D77</f>
        <v>0</v>
      </c>
      <c r="E78" s="142"/>
    </row>
    <row r="79" spans="1:5" ht="19.5" hidden="1" customHeight="1" x14ac:dyDescent="0.25">
      <c r="A79" s="9" t="s">
        <v>34</v>
      </c>
      <c r="B79" s="39">
        <v>0.2</v>
      </c>
      <c r="C79" s="39">
        <v>0.7</v>
      </c>
      <c r="D79" s="40">
        <v>0.1</v>
      </c>
      <c r="E79" s="143"/>
    </row>
    <row r="80" spans="1:5" ht="26.25" customHeight="1" x14ac:dyDescent="0.25">
      <c r="A80" s="11" t="s">
        <v>64</v>
      </c>
      <c r="B80" s="32" t="s">
        <v>96</v>
      </c>
      <c r="C80" s="34" t="s">
        <v>97</v>
      </c>
      <c r="D80" s="35" t="s">
        <v>98</v>
      </c>
      <c r="E80" s="21"/>
    </row>
    <row r="81" spans="1:5" ht="32.25" customHeight="1" x14ac:dyDescent="0.25">
      <c r="A81" s="3" t="s">
        <v>21</v>
      </c>
      <c r="B81" s="36"/>
      <c r="C81" s="36"/>
      <c r="D81" s="36"/>
      <c r="E81" s="2" t="str">
        <f>IF(OR(B81="",C81="",D81=""),"Debe completar todos los campos","")</f>
        <v>Debe completar todos los campos</v>
      </c>
    </row>
    <row r="82" spans="1:5" ht="19.5" hidden="1" customHeight="1" x14ac:dyDescent="0.25">
      <c r="A82" s="9" t="s">
        <v>35</v>
      </c>
      <c r="B82" s="41">
        <f>+B81</f>
        <v>0</v>
      </c>
      <c r="C82" s="41">
        <f>+C81</f>
        <v>0</v>
      </c>
      <c r="D82" s="42">
        <f>+D81</f>
        <v>0</v>
      </c>
      <c r="E82" s="142"/>
    </row>
    <row r="83" spans="1:5" ht="19.5" hidden="1" customHeight="1" x14ac:dyDescent="0.25">
      <c r="A83" s="9" t="s">
        <v>34</v>
      </c>
      <c r="B83" s="39">
        <v>0.2</v>
      </c>
      <c r="C83" s="39">
        <v>0.7</v>
      </c>
      <c r="D83" s="40">
        <v>0.1</v>
      </c>
      <c r="E83" s="143"/>
    </row>
    <row r="84" spans="1:5" ht="29.25" customHeight="1" x14ac:dyDescent="0.25">
      <c r="A84" s="11" t="s">
        <v>64</v>
      </c>
      <c r="B84" s="32" t="s">
        <v>96</v>
      </c>
      <c r="C84" s="34" t="s">
        <v>97</v>
      </c>
      <c r="D84" s="35" t="s">
        <v>98</v>
      </c>
      <c r="E84" s="21"/>
    </row>
    <row r="85" spans="1:5" ht="32.25" customHeight="1" x14ac:dyDescent="0.25">
      <c r="A85" s="3" t="s">
        <v>22</v>
      </c>
      <c r="B85" s="36"/>
      <c r="C85" s="36"/>
      <c r="D85" s="36"/>
      <c r="E85" s="2" t="str">
        <f>IF(OR(B85="",C85="",D85=""),"Debe completar todos los campos","")</f>
        <v>Debe completar todos los campos</v>
      </c>
    </row>
    <row r="86" spans="1:5" ht="19.5" hidden="1" customHeight="1" x14ac:dyDescent="0.25">
      <c r="A86" s="9" t="s">
        <v>35</v>
      </c>
      <c r="B86" s="41">
        <f>+B85</f>
        <v>0</v>
      </c>
      <c r="C86" s="41">
        <f>+C85</f>
        <v>0</v>
      </c>
      <c r="D86" s="42">
        <f>+D85</f>
        <v>0</v>
      </c>
      <c r="E86" s="142"/>
    </row>
    <row r="87" spans="1:5" ht="19.5" hidden="1" customHeight="1" x14ac:dyDescent="0.25">
      <c r="A87" s="9" t="s">
        <v>34</v>
      </c>
      <c r="B87" s="39">
        <v>0.2</v>
      </c>
      <c r="C87" s="39">
        <v>0.7</v>
      </c>
      <c r="D87" s="40">
        <v>0.1</v>
      </c>
      <c r="E87" s="143"/>
    </row>
    <row r="88" spans="1:5" ht="26.25" customHeight="1" x14ac:dyDescent="0.25">
      <c r="A88" s="11" t="s">
        <v>64</v>
      </c>
      <c r="B88" s="32" t="s">
        <v>54</v>
      </c>
      <c r="C88" s="34" t="s">
        <v>94</v>
      </c>
      <c r="D88" s="33" t="s">
        <v>90</v>
      </c>
      <c r="E88" s="21"/>
    </row>
    <row r="89" spans="1:5" ht="32.25" customHeight="1" x14ac:dyDescent="0.25">
      <c r="A89" s="3" t="s">
        <v>23</v>
      </c>
      <c r="B89" s="36"/>
      <c r="C89" s="36"/>
      <c r="D89" s="36"/>
      <c r="E89" s="2" t="str">
        <f>IF(OR(B89="",C89="",D89=""),"Debe completar todos los campos","")</f>
        <v>Debe completar todos los campos</v>
      </c>
    </row>
    <row r="90" spans="1:5" ht="19.5" hidden="1" customHeight="1" x14ac:dyDescent="0.25">
      <c r="A90" s="9" t="s">
        <v>35</v>
      </c>
      <c r="B90" s="41">
        <f>+B89</f>
        <v>0</v>
      </c>
      <c r="C90" s="41">
        <f>+C89</f>
        <v>0</v>
      </c>
      <c r="D90" s="42">
        <f>+D89</f>
        <v>0</v>
      </c>
      <c r="E90" s="142"/>
    </row>
    <row r="91" spans="1:5" ht="19.5" hidden="1" customHeight="1" x14ac:dyDescent="0.25">
      <c r="A91" s="9" t="s">
        <v>34</v>
      </c>
      <c r="B91" s="39">
        <v>0.2</v>
      </c>
      <c r="C91" s="39">
        <v>0.7</v>
      </c>
      <c r="D91" s="40">
        <v>0.1</v>
      </c>
      <c r="E91" s="143"/>
    </row>
    <row r="92" spans="1:5" ht="26.25" customHeight="1" x14ac:dyDescent="0.25">
      <c r="A92" s="11" t="s">
        <v>64</v>
      </c>
      <c r="B92" s="32" t="s">
        <v>57</v>
      </c>
      <c r="C92" s="34" t="s">
        <v>99</v>
      </c>
      <c r="D92" s="33" t="s">
        <v>100</v>
      </c>
      <c r="E92" s="21"/>
    </row>
    <row r="93" spans="1:5" ht="32.25" customHeight="1" x14ac:dyDescent="0.25">
      <c r="A93" s="3" t="s">
        <v>24</v>
      </c>
      <c r="B93" s="36"/>
      <c r="C93" s="36"/>
      <c r="D93" s="36"/>
      <c r="E93" s="2" t="str">
        <f>IF(OR(B93="",C93="",D93=""),"Debe completar todos los campos","")</f>
        <v>Debe completar todos los campos</v>
      </c>
    </row>
    <row r="94" spans="1:5" ht="19.5" hidden="1" customHeight="1" x14ac:dyDescent="0.25">
      <c r="A94" s="9" t="s">
        <v>35</v>
      </c>
      <c r="B94" s="41">
        <f>+B93</f>
        <v>0</v>
      </c>
      <c r="C94" s="41">
        <f>+C93</f>
        <v>0</v>
      </c>
      <c r="D94" s="42">
        <f>+D93</f>
        <v>0</v>
      </c>
      <c r="E94" s="142"/>
    </row>
    <row r="95" spans="1:5" ht="19.5" hidden="1" customHeight="1" x14ac:dyDescent="0.25">
      <c r="A95" s="9" t="s">
        <v>34</v>
      </c>
      <c r="B95" s="39">
        <v>0.2</v>
      </c>
      <c r="C95" s="39">
        <v>0.7</v>
      </c>
      <c r="D95" s="40">
        <v>0.1</v>
      </c>
      <c r="E95" s="143"/>
    </row>
    <row r="96" spans="1:5" ht="30" customHeight="1" x14ac:dyDescent="0.25">
      <c r="A96" s="11" t="s">
        <v>64</v>
      </c>
      <c r="B96" s="32" t="s">
        <v>56</v>
      </c>
      <c r="C96" s="34" t="s">
        <v>101</v>
      </c>
      <c r="D96" s="33" t="s">
        <v>102</v>
      </c>
      <c r="E96" s="21"/>
    </row>
    <row r="97" spans="1:5" ht="32.25" customHeight="1" x14ac:dyDescent="0.25">
      <c r="A97" s="3" t="s">
        <v>25</v>
      </c>
      <c r="B97" s="36"/>
      <c r="C97" s="36"/>
      <c r="D97" s="36"/>
      <c r="E97" s="2" t="str">
        <f>IF(OR(B97="",C97="",D97=""),"Debe completar todos los campos","")</f>
        <v>Debe completar todos los campos</v>
      </c>
    </row>
    <row r="98" spans="1:5" ht="19.5" hidden="1" customHeight="1" x14ac:dyDescent="0.25">
      <c r="A98" s="9" t="s">
        <v>35</v>
      </c>
      <c r="B98" s="41">
        <f>+B97</f>
        <v>0</v>
      </c>
      <c r="C98" s="41">
        <f>+C97</f>
        <v>0</v>
      </c>
      <c r="D98" s="42">
        <f>+D97</f>
        <v>0</v>
      </c>
      <c r="E98" s="142"/>
    </row>
    <row r="99" spans="1:5" ht="19.5" hidden="1" customHeight="1" x14ac:dyDescent="0.25">
      <c r="A99" s="9" t="s">
        <v>34</v>
      </c>
      <c r="B99" s="39">
        <v>0.2</v>
      </c>
      <c r="C99" s="39">
        <v>0.7</v>
      </c>
      <c r="D99" s="40">
        <v>0.1</v>
      </c>
      <c r="E99" s="143"/>
    </row>
    <row r="100" spans="1:5" ht="27" customHeight="1" x14ac:dyDescent="0.25">
      <c r="A100" s="11" t="s">
        <v>64</v>
      </c>
      <c r="B100" s="32" t="s">
        <v>47</v>
      </c>
      <c r="C100" s="34" t="s">
        <v>103</v>
      </c>
      <c r="D100" s="33" t="s">
        <v>104</v>
      </c>
      <c r="E100" s="21"/>
    </row>
    <row r="101" spans="1:5" ht="32.25" customHeight="1" x14ac:dyDescent="0.25">
      <c r="A101" s="3" t="s">
        <v>26</v>
      </c>
      <c r="B101" s="36"/>
      <c r="C101" s="36"/>
      <c r="D101" s="36"/>
      <c r="E101" s="2" t="str">
        <f>IF(OR(B101="",C101="",D101=""),"Debe completar todos los campos","")</f>
        <v>Debe completar todos los campos</v>
      </c>
    </row>
    <row r="102" spans="1:5" ht="19.5" hidden="1" customHeight="1" x14ac:dyDescent="0.25">
      <c r="A102" s="9" t="s">
        <v>35</v>
      </c>
      <c r="B102" s="41">
        <f>+B101</f>
        <v>0</v>
      </c>
      <c r="C102" s="41">
        <f>+C101</f>
        <v>0</v>
      </c>
      <c r="D102" s="42">
        <f>+D101</f>
        <v>0</v>
      </c>
      <c r="E102" s="142"/>
    </row>
    <row r="103" spans="1:5" ht="19.5" hidden="1" customHeight="1" x14ac:dyDescent="0.25">
      <c r="A103" s="9" t="s">
        <v>34</v>
      </c>
      <c r="B103" s="39">
        <v>0.2</v>
      </c>
      <c r="C103" s="39">
        <v>0.7</v>
      </c>
      <c r="D103" s="40">
        <v>0.1</v>
      </c>
      <c r="E103" s="143"/>
    </row>
    <row r="104" spans="1:5" ht="27.75" customHeight="1" x14ac:dyDescent="0.25">
      <c r="A104" s="11" t="s">
        <v>64</v>
      </c>
      <c r="B104" s="32" t="s">
        <v>51</v>
      </c>
      <c r="C104" s="34" t="s">
        <v>91</v>
      </c>
      <c r="D104" s="33" t="s">
        <v>87</v>
      </c>
      <c r="E104" s="21"/>
    </row>
    <row r="105" spans="1:5" ht="32.25" customHeight="1" x14ac:dyDescent="0.25">
      <c r="A105" s="3" t="s">
        <v>27</v>
      </c>
      <c r="B105" s="36"/>
      <c r="C105" s="36"/>
      <c r="D105" s="36"/>
      <c r="E105" s="2" t="str">
        <f>IF(OR(B105="",C105="",D105=""),"Debe completar todos los campos","")</f>
        <v>Debe completar todos los campos</v>
      </c>
    </row>
    <row r="106" spans="1:5" ht="19.5" hidden="1" customHeight="1" x14ac:dyDescent="0.25">
      <c r="A106" s="9" t="s">
        <v>35</v>
      </c>
      <c r="B106" s="41">
        <f>+B105</f>
        <v>0</v>
      </c>
      <c r="C106" s="41">
        <f>+C105</f>
        <v>0</v>
      </c>
      <c r="D106" s="42">
        <f>+D105</f>
        <v>0</v>
      </c>
      <c r="E106" s="142"/>
    </row>
    <row r="107" spans="1:5" ht="19.5" hidden="1" customHeight="1" x14ac:dyDescent="0.25">
      <c r="A107" s="9" t="s">
        <v>34</v>
      </c>
      <c r="B107" s="39">
        <v>0.2</v>
      </c>
      <c r="C107" s="39">
        <v>0.7</v>
      </c>
      <c r="D107" s="40">
        <v>0.1</v>
      </c>
      <c r="E107" s="143"/>
    </row>
    <row r="108" spans="1:5" ht="27" customHeight="1" x14ac:dyDescent="0.25">
      <c r="A108" s="11" t="s">
        <v>66</v>
      </c>
      <c r="B108" s="32" t="s">
        <v>54</v>
      </c>
      <c r="C108" s="34" t="s">
        <v>55</v>
      </c>
      <c r="D108" s="33" t="s">
        <v>90</v>
      </c>
      <c r="E108" s="21"/>
    </row>
    <row r="109" spans="1:5" ht="32.25" customHeight="1" x14ac:dyDescent="0.25">
      <c r="A109" s="3" t="s">
        <v>29</v>
      </c>
      <c r="B109" s="36"/>
      <c r="C109" s="36"/>
      <c r="D109" s="36"/>
      <c r="E109" s="2" t="str">
        <f>IF(OR(B109="",C109="",D109=""),"Debe completar todos los campos","")</f>
        <v>Debe completar todos los campos</v>
      </c>
    </row>
    <row r="110" spans="1:5" ht="15" hidden="1" customHeight="1" x14ac:dyDescent="0.25">
      <c r="A110" s="9" t="s">
        <v>35</v>
      </c>
      <c r="B110" s="41">
        <f>+B109</f>
        <v>0</v>
      </c>
      <c r="C110" s="41">
        <f>+C109</f>
        <v>0</v>
      </c>
      <c r="D110" s="42">
        <f>+D109</f>
        <v>0</v>
      </c>
      <c r="E110" s="142"/>
    </row>
    <row r="111" spans="1:5" ht="15.75" hidden="1" customHeight="1" thickBot="1" x14ac:dyDescent="0.3">
      <c r="A111" s="17" t="s">
        <v>34</v>
      </c>
      <c r="B111" s="45">
        <v>0.2</v>
      </c>
      <c r="C111" s="45">
        <v>0.7</v>
      </c>
      <c r="D111" s="46">
        <v>0.1</v>
      </c>
      <c r="E111" s="159"/>
    </row>
    <row r="114" spans="1:5" x14ac:dyDescent="0.25">
      <c r="E114" s="10"/>
    </row>
    <row r="115" spans="1:5" ht="27.75" customHeight="1" x14ac:dyDescent="0.25">
      <c r="A115" s="11" t="s">
        <v>65</v>
      </c>
      <c r="B115" s="153" t="s">
        <v>68</v>
      </c>
      <c r="C115" s="154"/>
      <c r="D115" s="155"/>
      <c r="E115" s="21"/>
    </row>
    <row r="116" spans="1:5" ht="32.25" customHeight="1" x14ac:dyDescent="0.25">
      <c r="A116" s="3" t="s">
        <v>28</v>
      </c>
      <c r="B116" s="156"/>
      <c r="C116" s="157"/>
      <c r="D116" s="158"/>
      <c r="E116" s="2" t="str">
        <f>IF(B116="","Debe completar todos los campos","")</f>
        <v>Debe completar todos los campos</v>
      </c>
    </row>
    <row r="117" spans="1:5" ht="32.25" customHeight="1" x14ac:dyDescent="0.25">
      <c r="A117" s="29"/>
      <c r="B117" s="48"/>
      <c r="C117" s="48"/>
      <c r="D117" s="48"/>
      <c r="E117" s="28"/>
    </row>
    <row r="118" spans="1:5" ht="32.25" customHeight="1" x14ac:dyDescent="0.25">
      <c r="A118" s="145" t="s">
        <v>133</v>
      </c>
      <c r="B118" s="145"/>
      <c r="C118" s="145"/>
      <c r="D118" s="145"/>
      <c r="E118" s="145"/>
    </row>
    <row r="119" spans="1:5" ht="32.25" customHeight="1" x14ac:dyDescent="0.25">
      <c r="A119" s="145"/>
      <c r="B119" s="145"/>
      <c r="C119" s="145"/>
      <c r="D119" s="145"/>
      <c r="E119" s="145"/>
    </row>
    <row r="120" spans="1:5" ht="32.25" customHeight="1" x14ac:dyDescent="0.25">
      <c r="A120" s="145"/>
      <c r="B120" s="145"/>
      <c r="C120" s="145"/>
      <c r="D120" s="145"/>
      <c r="E120" s="145"/>
    </row>
    <row r="121" spans="1:5" ht="32.25" customHeight="1" x14ac:dyDescent="0.25">
      <c r="A121" s="29"/>
      <c r="B121" s="48"/>
      <c r="C121" s="48"/>
      <c r="D121" s="48"/>
      <c r="E121" s="28"/>
    </row>
    <row r="122" spans="1:5" ht="32.25" customHeight="1" thickBot="1" x14ac:dyDescent="0.3">
      <c r="A122" s="53"/>
      <c r="B122" s="48"/>
      <c r="C122" s="48"/>
      <c r="D122" s="48"/>
      <c r="E122" s="28"/>
    </row>
    <row r="123" spans="1:5" x14ac:dyDescent="0.25">
      <c r="A123" s="133" t="s">
        <v>123</v>
      </c>
      <c r="E123" s="10"/>
    </row>
    <row r="124" spans="1:5" x14ac:dyDescent="0.25">
      <c r="A124" s="133" t="s">
        <v>124</v>
      </c>
      <c r="E124" s="10"/>
    </row>
    <row r="125" spans="1:5" x14ac:dyDescent="0.25">
      <c r="A125" s="134" t="s">
        <v>125</v>
      </c>
      <c r="E125" s="10"/>
    </row>
    <row r="126" spans="1:5" x14ac:dyDescent="0.25">
      <c r="A126" s="135" t="s">
        <v>126</v>
      </c>
      <c r="E126" s="10"/>
    </row>
    <row r="127" spans="1:5" x14ac:dyDescent="0.25">
      <c r="E127" s="10"/>
    </row>
    <row r="128" spans="1:5" x14ac:dyDescent="0.25">
      <c r="E128" s="10"/>
    </row>
  </sheetData>
  <sheetProtection password="C6C9" sheet="1" objects="1" scenarios="1"/>
  <mergeCells count="35">
    <mergeCell ref="B115:D115"/>
    <mergeCell ref="B116:D116"/>
    <mergeCell ref="A118:E120"/>
    <mergeCell ref="E106:E107"/>
    <mergeCell ref="E98:E99"/>
    <mergeCell ref="E110:E111"/>
    <mergeCell ref="A2:E2"/>
    <mergeCell ref="A3:E5"/>
    <mergeCell ref="E37:E38"/>
    <mergeCell ref="E28:E29"/>
    <mergeCell ref="E54:E55"/>
    <mergeCell ref="E46:E47"/>
    <mergeCell ref="B6:D6"/>
    <mergeCell ref="B7:D7"/>
    <mergeCell ref="A8:D8"/>
    <mergeCell ref="A39:D39"/>
    <mergeCell ref="E42:E43"/>
    <mergeCell ref="E32:E33"/>
    <mergeCell ref="A21:D21"/>
    <mergeCell ref="E19:E20"/>
    <mergeCell ref="E13:E14"/>
    <mergeCell ref="E24:E25"/>
    <mergeCell ref="A34:D34"/>
    <mergeCell ref="E86:E87"/>
    <mergeCell ref="E78:E79"/>
    <mergeCell ref="E102:E103"/>
    <mergeCell ref="E94:E95"/>
    <mergeCell ref="E90:E91"/>
    <mergeCell ref="E82:E83"/>
    <mergeCell ref="E74:E75"/>
    <mergeCell ref="E66:E67"/>
    <mergeCell ref="E58:E59"/>
    <mergeCell ref="E50:E51"/>
    <mergeCell ref="E70:E71"/>
    <mergeCell ref="E62:E63"/>
  </mergeCells>
  <conditionalFormatting sqref="E10:E12">
    <cfRule type="expression" dxfId="36" priority="30">
      <formula>$E10="Debe completar todos los campos"</formula>
    </cfRule>
  </conditionalFormatting>
  <conditionalFormatting sqref="E16:E18">
    <cfRule type="expression" dxfId="35" priority="24">
      <formula>$E16="Debe completar todos los campos"</formula>
    </cfRule>
  </conditionalFormatting>
  <conditionalFormatting sqref="E23">
    <cfRule type="expression" dxfId="34" priority="23">
      <formula>$E23="Debe completar todos los campos"</formula>
    </cfRule>
  </conditionalFormatting>
  <conditionalFormatting sqref="E27">
    <cfRule type="expression" dxfId="33" priority="22">
      <formula>$E27="Debe completar todos los campos"</formula>
    </cfRule>
  </conditionalFormatting>
  <conditionalFormatting sqref="E31">
    <cfRule type="expression" dxfId="32" priority="21">
      <formula>$E31="Debe completar todos los campos"</formula>
    </cfRule>
  </conditionalFormatting>
  <conditionalFormatting sqref="E36">
    <cfRule type="expression" dxfId="31" priority="20">
      <formula>$E36="Debe completar todos los campos"</formula>
    </cfRule>
  </conditionalFormatting>
  <conditionalFormatting sqref="E41">
    <cfRule type="expression" dxfId="30" priority="19">
      <formula>$E41="Debe completar todos los campos"</formula>
    </cfRule>
  </conditionalFormatting>
  <conditionalFormatting sqref="E45">
    <cfRule type="expression" dxfId="29" priority="18">
      <formula>$E45="Debe completar todos los campos"</formula>
    </cfRule>
  </conditionalFormatting>
  <conditionalFormatting sqref="E49">
    <cfRule type="expression" dxfId="28" priority="17">
      <formula>$E49="Debe completar todos los campos"</formula>
    </cfRule>
  </conditionalFormatting>
  <conditionalFormatting sqref="E53">
    <cfRule type="expression" dxfId="27" priority="16">
      <formula>$E53="Debe completar todos los campos"</formula>
    </cfRule>
  </conditionalFormatting>
  <conditionalFormatting sqref="E57">
    <cfRule type="expression" dxfId="26" priority="15">
      <formula>$E57="Debe completar todos los campos"</formula>
    </cfRule>
  </conditionalFormatting>
  <conditionalFormatting sqref="E61">
    <cfRule type="expression" dxfId="25" priority="14">
      <formula>$E61="Debe completar todos los campos"</formula>
    </cfRule>
  </conditionalFormatting>
  <conditionalFormatting sqref="E65">
    <cfRule type="expression" dxfId="24" priority="13">
      <formula>$E65="Debe completar todos los campos"</formula>
    </cfRule>
  </conditionalFormatting>
  <conditionalFormatting sqref="E69">
    <cfRule type="expression" dxfId="23" priority="12">
      <formula>$E69="Debe completar todos los campos"</formula>
    </cfRule>
  </conditionalFormatting>
  <conditionalFormatting sqref="E73">
    <cfRule type="expression" dxfId="22" priority="11">
      <formula>$E73="Debe completar todos los campos"</formula>
    </cfRule>
  </conditionalFormatting>
  <conditionalFormatting sqref="E77">
    <cfRule type="expression" dxfId="21" priority="10">
      <formula>$E77="Debe completar todos los campos"</formula>
    </cfRule>
  </conditionalFormatting>
  <conditionalFormatting sqref="E81">
    <cfRule type="expression" dxfId="20" priority="9">
      <formula>$E81="Debe completar todos los campos"</formula>
    </cfRule>
  </conditionalFormatting>
  <conditionalFormatting sqref="E85">
    <cfRule type="expression" dxfId="19" priority="8">
      <formula>$E85="Debe completar todos los campos"</formula>
    </cfRule>
  </conditionalFormatting>
  <conditionalFormatting sqref="E89">
    <cfRule type="expression" dxfId="18" priority="7">
      <formula>$E89="Debe completar todos los campos"</formula>
    </cfRule>
  </conditionalFormatting>
  <conditionalFormatting sqref="E93">
    <cfRule type="expression" dxfId="17" priority="6">
      <formula>$E93="Debe completar todos los campos"</formula>
    </cfRule>
  </conditionalFormatting>
  <conditionalFormatting sqref="E97">
    <cfRule type="expression" dxfId="16" priority="5">
      <formula>$E97="Debe completar todos los campos"</formula>
    </cfRule>
  </conditionalFormatting>
  <conditionalFormatting sqref="E101">
    <cfRule type="expression" dxfId="15" priority="4">
      <formula>$E101="Debe completar todos los campos"</formula>
    </cfRule>
  </conditionalFormatting>
  <conditionalFormatting sqref="E105">
    <cfRule type="expression" dxfId="14" priority="3">
      <formula>$E105="Debe completar todos los campos"</formula>
    </cfRule>
  </conditionalFormatting>
  <conditionalFormatting sqref="E109">
    <cfRule type="expression" dxfId="13" priority="2">
      <formula>$E109="Debe completar todos los campos"</formula>
    </cfRule>
  </conditionalFormatting>
  <conditionalFormatting sqref="E116">
    <cfRule type="expression" dxfId="12" priority="1">
      <formula>$E116="Debe completar todos los campos"</formula>
    </cfRule>
  </conditionalFormatting>
  <dataValidations count="1">
    <dataValidation type="whole" operator="greaterThanOrEqual" allowBlank="1" showInputMessage="1" showErrorMessage="1" sqref="B10:D12 B16:D18 B23:D23 B27:D27 B31:D31 B36:D36 B40:D41 B45:D45 B49:D49 B53:D53 B57:D57 B61:D61 B65:D65 B69:D69 B73:D73 B77:D77 B81:D81 B85:D85 B89:D89 B93:D93 B97:D97 B101:D101 B105:D105 B109:D109 B116:D116">
      <formula1>0</formula1>
    </dataValidation>
  </dataValidations>
  <pageMargins left="0.7" right="0.7" top="0.75" bottom="0.75" header="0.3" footer="0.3"/>
  <pageSetup scale="53" orientation="portrait"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29"/>
  <sheetViews>
    <sheetView tabSelected="1" workbookViewId="0">
      <pane xSplit="2" ySplit="1" topLeftCell="C68" activePane="bottomRight" state="frozen"/>
      <selection pane="topRight"/>
      <selection pane="bottomLeft"/>
      <selection pane="bottomRight" activeCell="A116" sqref="A116:XFD116"/>
    </sheetView>
  </sheetViews>
  <sheetFormatPr baseColWidth="10" defaultRowHeight="15" x14ac:dyDescent="0.25"/>
  <cols>
    <col min="1" max="1" width="11.42578125" style="110" customWidth="1"/>
    <col min="2" max="2" width="54.28515625" style="57" customWidth="1"/>
    <col min="3" max="4" width="19.42578125" style="111" customWidth="1"/>
    <col min="5" max="5" width="36" style="111" customWidth="1"/>
    <col min="6" max="6" width="28.28515625" style="110" customWidth="1"/>
    <col min="7" max="7" width="27.28515625" style="110" customWidth="1"/>
    <col min="8" max="8" width="17.42578125" style="110" customWidth="1"/>
    <col min="9" max="9" width="27.28515625" style="110" customWidth="1"/>
    <col min="10" max="10" width="17.42578125" style="110" customWidth="1"/>
    <col min="11" max="11" width="27.28515625" style="110" customWidth="1"/>
    <col min="12" max="12" width="11.42578125" style="57" customWidth="1"/>
    <col min="13" max="13" width="12.5703125" style="57" bestFit="1" customWidth="1"/>
    <col min="14" max="16384" width="11.42578125" style="57"/>
  </cols>
  <sheetData>
    <row r="1" spans="1:14" ht="15.75" thickBot="1" x14ac:dyDescent="0.3">
      <c r="A1" s="55"/>
      <c r="B1" s="56"/>
      <c r="C1" s="175" t="s">
        <v>61</v>
      </c>
      <c r="D1" s="176"/>
      <c r="E1" s="177"/>
      <c r="F1" s="181" t="s">
        <v>58</v>
      </c>
      <c r="G1" s="182"/>
      <c r="H1" s="181" t="s">
        <v>59</v>
      </c>
      <c r="I1" s="182"/>
      <c r="J1" s="181" t="s">
        <v>60</v>
      </c>
      <c r="K1" s="182"/>
    </row>
    <row r="2" spans="1:14" ht="80.25" customHeight="1" thickBot="1" x14ac:dyDescent="0.3">
      <c r="A2" s="58" t="s">
        <v>0</v>
      </c>
      <c r="B2" s="59" t="s">
        <v>1</v>
      </c>
      <c r="C2" s="183" t="s">
        <v>69</v>
      </c>
      <c r="D2" s="184"/>
      <c r="E2" s="185"/>
      <c r="F2" s="60" t="s">
        <v>105</v>
      </c>
      <c r="G2" s="61" t="s">
        <v>36</v>
      </c>
      <c r="H2" s="62" t="s">
        <v>105</v>
      </c>
      <c r="I2" s="63" t="s">
        <v>36</v>
      </c>
      <c r="J2" s="60" t="s">
        <v>105</v>
      </c>
      <c r="K2" s="61" t="s">
        <v>36</v>
      </c>
    </row>
    <row r="3" spans="1:14" ht="37.5" customHeight="1" thickBot="1" x14ac:dyDescent="0.3">
      <c r="A3" s="163" t="s">
        <v>62</v>
      </c>
      <c r="B3" s="164"/>
      <c r="C3" s="164"/>
      <c r="D3" s="164"/>
      <c r="E3" s="164"/>
      <c r="F3" s="164"/>
      <c r="G3" s="164"/>
      <c r="H3" s="164"/>
      <c r="I3" s="164"/>
      <c r="J3" s="164"/>
      <c r="K3" s="165"/>
    </row>
    <row r="4" spans="1:14" ht="27" customHeight="1" x14ac:dyDescent="0.25">
      <c r="A4" s="64"/>
      <c r="B4" s="65" t="s">
        <v>40</v>
      </c>
      <c r="C4" s="66" t="s">
        <v>75</v>
      </c>
      <c r="D4" s="66" t="s">
        <v>39</v>
      </c>
      <c r="E4" s="67" t="s">
        <v>76</v>
      </c>
      <c r="F4" s="68" t="s">
        <v>105</v>
      </c>
      <c r="G4" s="69" t="s">
        <v>36</v>
      </c>
      <c r="H4" s="70" t="s">
        <v>105</v>
      </c>
      <c r="I4" s="71" t="s">
        <v>36</v>
      </c>
      <c r="J4" s="68" t="s">
        <v>105</v>
      </c>
      <c r="K4" s="69" t="s">
        <v>36</v>
      </c>
    </row>
    <row r="5" spans="1:14" ht="60" x14ac:dyDescent="0.25">
      <c r="A5" s="72">
        <v>1.1000000000000001</v>
      </c>
      <c r="B5" s="73" t="s">
        <v>2</v>
      </c>
      <c r="C5" s="49">
        <f>+Diligenciar!B10</f>
        <v>0</v>
      </c>
      <c r="D5" s="49">
        <f>+Diligenciar!C10</f>
        <v>0</v>
      </c>
      <c r="E5" s="49">
        <f>+Diligenciar!D10</f>
        <v>0</v>
      </c>
      <c r="F5" s="74">
        <v>2993805.618204901</v>
      </c>
      <c r="G5" s="75">
        <f>+F5*D5</f>
        <v>0</v>
      </c>
      <c r="H5" s="74">
        <v>3169705.2377336454</v>
      </c>
      <c r="I5" s="76">
        <f t="shared" ref="I5" si="0">+H5*(D5*1.03)</f>
        <v>0</v>
      </c>
      <c r="J5" s="74">
        <v>268392.1807994874</v>
      </c>
      <c r="K5" s="76">
        <f>+J5*(D5*1.03^2)</f>
        <v>0</v>
      </c>
    </row>
    <row r="6" spans="1:14" ht="30" x14ac:dyDescent="0.25">
      <c r="A6" s="72">
        <v>1.2</v>
      </c>
      <c r="B6" s="73" t="s">
        <v>3</v>
      </c>
      <c r="C6" s="49">
        <f>+Diligenciar!B11</f>
        <v>0</v>
      </c>
      <c r="D6" s="49">
        <f>+Diligenciar!C11</f>
        <v>0</v>
      </c>
      <c r="E6" s="49">
        <f>+Diligenciar!D11</f>
        <v>0</v>
      </c>
      <c r="F6" s="74">
        <v>2993805.618204901</v>
      </c>
      <c r="G6" s="75">
        <f t="shared" ref="G6:G7" si="1">+F6*D6</f>
        <v>0</v>
      </c>
      <c r="H6" s="74">
        <v>3169705.2377336454</v>
      </c>
      <c r="I6" s="76">
        <f>+H6*(D6*1.03)</f>
        <v>0</v>
      </c>
      <c r="J6" s="74">
        <v>268392.1807994874</v>
      </c>
      <c r="K6" s="76">
        <f t="shared" ref="K6:K7" si="2">+J6*(D6*1.03^2)</f>
        <v>0</v>
      </c>
      <c r="M6" s="77"/>
      <c r="N6" s="77"/>
    </row>
    <row r="7" spans="1:14" ht="45" x14ac:dyDescent="0.25">
      <c r="A7" s="72">
        <v>1.4</v>
      </c>
      <c r="B7" s="73" t="s">
        <v>5</v>
      </c>
      <c r="C7" s="49">
        <f>+Diligenciar!B12</f>
        <v>0</v>
      </c>
      <c r="D7" s="49">
        <f>+Diligenciar!C12</f>
        <v>0</v>
      </c>
      <c r="E7" s="49">
        <f>+Diligenciar!D12</f>
        <v>0</v>
      </c>
      <c r="F7" s="74">
        <v>2993805.618204901</v>
      </c>
      <c r="G7" s="75">
        <f t="shared" si="1"/>
        <v>0</v>
      </c>
      <c r="H7" s="74">
        <v>3169705.2377336454</v>
      </c>
      <c r="I7" s="76">
        <f t="shared" ref="I7" si="3">+H7*(D7*1.03)</f>
        <v>0</v>
      </c>
      <c r="J7" s="74">
        <v>268392.1807994874</v>
      </c>
      <c r="K7" s="76">
        <f t="shared" si="2"/>
        <v>0</v>
      </c>
    </row>
    <row r="8" spans="1:14" x14ac:dyDescent="0.25">
      <c r="A8" s="166"/>
      <c r="B8" s="78" t="s">
        <v>35</v>
      </c>
      <c r="C8" s="79">
        <f>SUM(C5:C7)</f>
        <v>0</v>
      </c>
      <c r="D8" s="79">
        <f>SUM(D5:D7)</f>
        <v>0</v>
      </c>
      <c r="E8" s="80">
        <f t="shared" ref="E8" si="4">SUM(E5:E7)</f>
        <v>0</v>
      </c>
      <c r="F8" s="170"/>
      <c r="G8" s="178">
        <f>SUM(G5:G7)</f>
        <v>0</v>
      </c>
      <c r="H8" s="170"/>
      <c r="I8" s="169">
        <f>SUM(I5:I7)</f>
        <v>0</v>
      </c>
      <c r="J8" s="170"/>
      <c r="K8" s="169">
        <f>SUM(K5:K7)</f>
        <v>0</v>
      </c>
      <c r="M8" s="77"/>
      <c r="N8" s="77"/>
    </row>
    <row r="9" spans="1:14" x14ac:dyDescent="0.25">
      <c r="A9" s="167"/>
      <c r="B9" s="78" t="s">
        <v>34</v>
      </c>
      <c r="C9" s="81">
        <v>0.2</v>
      </c>
      <c r="D9" s="81">
        <v>0.7</v>
      </c>
      <c r="E9" s="82">
        <v>0.1</v>
      </c>
      <c r="F9" s="171"/>
      <c r="G9" s="178"/>
      <c r="H9" s="171"/>
      <c r="I9" s="169"/>
      <c r="J9" s="171"/>
      <c r="K9" s="169"/>
      <c r="M9" s="83"/>
      <c r="N9" s="83"/>
    </row>
    <row r="10" spans="1:14" ht="30" x14ac:dyDescent="0.25">
      <c r="A10" s="84"/>
      <c r="B10" s="85" t="s">
        <v>41</v>
      </c>
      <c r="C10" s="86" t="s">
        <v>77</v>
      </c>
      <c r="D10" s="86" t="s">
        <v>33</v>
      </c>
      <c r="E10" s="87" t="s">
        <v>78</v>
      </c>
      <c r="F10" s="68" t="s">
        <v>105</v>
      </c>
      <c r="G10" s="69" t="s">
        <v>36</v>
      </c>
      <c r="H10" s="70" t="s">
        <v>105</v>
      </c>
      <c r="I10" s="71" t="s">
        <v>36</v>
      </c>
      <c r="J10" s="68" t="s">
        <v>105</v>
      </c>
      <c r="K10" s="69" t="s">
        <v>36</v>
      </c>
    </row>
    <row r="11" spans="1:14" ht="60" x14ac:dyDescent="0.25">
      <c r="A11" s="72">
        <v>1.1000000000000001</v>
      </c>
      <c r="B11" s="73" t="s">
        <v>2</v>
      </c>
      <c r="C11" s="49">
        <f>+Diligenciar!B16</f>
        <v>0</v>
      </c>
      <c r="D11" s="49">
        <f>+Diligenciar!C16</f>
        <v>0</v>
      </c>
      <c r="E11" s="49">
        <f>+Diligenciar!D16</f>
        <v>0</v>
      </c>
      <c r="F11" s="74">
        <v>917558.30683373543</v>
      </c>
      <c r="G11" s="88">
        <f t="shared" ref="G11:G13" si="5">+F11*D11</f>
        <v>0</v>
      </c>
      <c r="H11" s="74">
        <v>992856.10829140816</v>
      </c>
      <c r="I11" s="76">
        <f t="shared" ref="I11:I12" si="6">+H11*(D11*1.03)</f>
        <v>0</v>
      </c>
      <c r="J11" s="74">
        <v>76230.276628074731</v>
      </c>
      <c r="K11" s="76">
        <f t="shared" ref="K11:K13" si="7">+J11*(D11*1.03^2)</f>
        <v>0</v>
      </c>
    </row>
    <row r="12" spans="1:14" ht="60" x14ac:dyDescent="0.25">
      <c r="A12" s="72">
        <v>1.3</v>
      </c>
      <c r="B12" s="73" t="s">
        <v>4</v>
      </c>
      <c r="C12" s="49">
        <f>+Diligenciar!B17</f>
        <v>0</v>
      </c>
      <c r="D12" s="49">
        <f>+Diligenciar!C17</f>
        <v>0</v>
      </c>
      <c r="E12" s="49">
        <f>+Diligenciar!D17</f>
        <v>0</v>
      </c>
      <c r="F12" s="74">
        <v>917558.30683373543</v>
      </c>
      <c r="G12" s="88">
        <f t="shared" si="5"/>
        <v>0</v>
      </c>
      <c r="H12" s="74">
        <v>992856.10829140816</v>
      </c>
      <c r="I12" s="76">
        <f t="shared" si="6"/>
        <v>0</v>
      </c>
      <c r="J12" s="74">
        <v>76230.276628074731</v>
      </c>
      <c r="K12" s="76">
        <f t="shared" si="7"/>
        <v>0</v>
      </c>
    </row>
    <row r="13" spans="1:14" ht="45" x14ac:dyDescent="0.25">
      <c r="A13" s="72">
        <v>1.5</v>
      </c>
      <c r="B13" s="73" t="s">
        <v>6</v>
      </c>
      <c r="C13" s="49">
        <f>+Diligenciar!B18</f>
        <v>0</v>
      </c>
      <c r="D13" s="49">
        <f>+Diligenciar!C18</f>
        <v>0</v>
      </c>
      <c r="E13" s="49">
        <f>+Diligenciar!D18</f>
        <v>0</v>
      </c>
      <c r="F13" s="74">
        <v>917558.30683373543</v>
      </c>
      <c r="G13" s="88">
        <f t="shared" si="5"/>
        <v>0</v>
      </c>
      <c r="H13" s="74">
        <v>992856.10829140816</v>
      </c>
      <c r="I13" s="76">
        <f>+H13*(D13*1.03)</f>
        <v>0</v>
      </c>
      <c r="J13" s="74">
        <v>76230.276628074731</v>
      </c>
      <c r="K13" s="76">
        <f t="shared" si="7"/>
        <v>0</v>
      </c>
    </row>
    <row r="14" spans="1:14" x14ac:dyDescent="0.25">
      <c r="A14" s="166"/>
      <c r="B14" s="78" t="s">
        <v>35</v>
      </c>
      <c r="C14" s="89">
        <f>SUM(C11:C13)</f>
        <v>0</v>
      </c>
      <c r="D14" s="89">
        <f>SUM(D11:D13)</f>
        <v>0</v>
      </c>
      <c r="E14" s="90">
        <f t="shared" ref="E14" si="8">SUM(E11:E13)</f>
        <v>0</v>
      </c>
      <c r="F14" s="170"/>
      <c r="G14" s="172">
        <f>SUM(G11:G13)</f>
        <v>0</v>
      </c>
      <c r="H14" s="170"/>
      <c r="I14" s="169">
        <f>SUM(I11:I13)</f>
        <v>0</v>
      </c>
      <c r="J14" s="170"/>
      <c r="K14" s="169">
        <f>SUM(K11:K13)</f>
        <v>0</v>
      </c>
    </row>
    <row r="15" spans="1:14" ht="15.75" thickBot="1" x14ac:dyDescent="0.3">
      <c r="A15" s="173"/>
      <c r="B15" s="91" t="s">
        <v>34</v>
      </c>
      <c r="C15" s="92">
        <v>0.2</v>
      </c>
      <c r="D15" s="92">
        <v>0.7</v>
      </c>
      <c r="E15" s="93">
        <v>0.1</v>
      </c>
      <c r="F15" s="180"/>
      <c r="G15" s="179"/>
      <c r="H15" s="180"/>
      <c r="I15" s="174"/>
      <c r="J15" s="180"/>
      <c r="K15" s="174"/>
    </row>
    <row r="16" spans="1:14" s="94" customFormat="1" ht="15.75" thickBot="1" x14ac:dyDescent="0.3">
      <c r="A16" s="163" t="s">
        <v>141</v>
      </c>
      <c r="B16" s="164"/>
      <c r="C16" s="164"/>
      <c r="D16" s="164"/>
      <c r="E16" s="164"/>
      <c r="F16" s="164"/>
      <c r="G16" s="164"/>
      <c r="H16" s="164"/>
      <c r="I16" s="164"/>
      <c r="J16" s="164"/>
      <c r="K16" s="165"/>
    </row>
    <row r="17" spans="1:11" ht="30" x14ac:dyDescent="0.25">
      <c r="A17" s="64"/>
      <c r="B17" s="65" t="s">
        <v>42</v>
      </c>
      <c r="C17" s="66" t="s">
        <v>75</v>
      </c>
      <c r="D17" s="66" t="s">
        <v>39</v>
      </c>
      <c r="E17" s="67" t="s">
        <v>76</v>
      </c>
      <c r="F17" s="68" t="s">
        <v>105</v>
      </c>
      <c r="G17" s="95" t="s">
        <v>36</v>
      </c>
      <c r="H17" s="70" t="s">
        <v>105</v>
      </c>
      <c r="I17" s="96" t="s">
        <v>36</v>
      </c>
      <c r="J17" s="68" t="s">
        <v>105</v>
      </c>
      <c r="K17" s="95" t="s">
        <v>36</v>
      </c>
    </row>
    <row r="18" spans="1:11" ht="60" x14ac:dyDescent="0.25">
      <c r="A18" s="72">
        <v>2.1</v>
      </c>
      <c r="B18" s="73" t="s">
        <v>7</v>
      </c>
      <c r="C18" s="49">
        <f>+Diligenciar!B23</f>
        <v>0</v>
      </c>
      <c r="D18" s="49">
        <f>+Diligenciar!C23</f>
        <v>0</v>
      </c>
      <c r="E18" s="49">
        <f>+Diligenciar!D23</f>
        <v>0</v>
      </c>
      <c r="F18" s="97">
        <v>2852629.5629765131</v>
      </c>
      <c r="G18" s="88">
        <f>+F18*D18</f>
        <v>0</v>
      </c>
      <c r="H18" s="97">
        <v>3035832.4566428778</v>
      </c>
      <c r="I18" s="76">
        <f>+H18*(D18*1.04)</f>
        <v>0</v>
      </c>
      <c r="J18" s="97">
        <v>251339.48897730539</v>
      </c>
      <c r="K18" s="76">
        <f>+J18*(D18*1.04^2)</f>
        <v>0</v>
      </c>
    </row>
    <row r="19" spans="1:11" x14ac:dyDescent="0.25">
      <c r="A19" s="166"/>
      <c r="B19" s="78" t="s">
        <v>35</v>
      </c>
      <c r="C19" s="89">
        <f t="shared" ref="C19" si="9">+C18</f>
        <v>0</v>
      </c>
      <c r="D19" s="89">
        <f>+D18</f>
        <v>0</v>
      </c>
      <c r="E19" s="90">
        <f t="shared" ref="E19" si="10">+E18</f>
        <v>0</v>
      </c>
      <c r="F19" s="170"/>
      <c r="G19" s="172">
        <f>+G18</f>
        <v>0</v>
      </c>
      <c r="H19" s="170"/>
      <c r="I19" s="169">
        <f>+I18</f>
        <v>0</v>
      </c>
      <c r="J19" s="170"/>
      <c r="K19" s="169">
        <f>+K18</f>
        <v>0</v>
      </c>
    </row>
    <row r="20" spans="1:11" x14ac:dyDescent="0.25">
      <c r="A20" s="167"/>
      <c r="B20" s="78" t="s">
        <v>34</v>
      </c>
      <c r="C20" s="81">
        <v>0.2</v>
      </c>
      <c r="D20" s="81">
        <v>0.7</v>
      </c>
      <c r="E20" s="82">
        <v>0.1</v>
      </c>
      <c r="F20" s="171"/>
      <c r="G20" s="172"/>
      <c r="H20" s="171"/>
      <c r="I20" s="169"/>
      <c r="J20" s="171"/>
      <c r="K20" s="169"/>
    </row>
    <row r="21" spans="1:11" ht="30" x14ac:dyDescent="0.25">
      <c r="A21" s="84"/>
      <c r="B21" s="85" t="s">
        <v>43</v>
      </c>
      <c r="C21" s="86" t="s">
        <v>77</v>
      </c>
      <c r="D21" s="86" t="s">
        <v>33</v>
      </c>
      <c r="E21" s="87" t="s">
        <v>78</v>
      </c>
      <c r="F21" s="68" t="s">
        <v>105</v>
      </c>
      <c r="G21" s="69" t="s">
        <v>36</v>
      </c>
      <c r="H21" s="70" t="s">
        <v>105</v>
      </c>
      <c r="I21" s="71" t="s">
        <v>36</v>
      </c>
      <c r="J21" s="68" t="s">
        <v>105</v>
      </c>
      <c r="K21" s="69" t="s">
        <v>36</v>
      </c>
    </row>
    <row r="22" spans="1:11" ht="60" x14ac:dyDescent="0.25">
      <c r="A22" s="72">
        <v>2.2000000000000002</v>
      </c>
      <c r="B22" s="73" t="s">
        <v>8</v>
      </c>
      <c r="C22" s="49">
        <f>+Diligenciar!B27</f>
        <v>0</v>
      </c>
      <c r="D22" s="49">
        <f>+Diligenciar!C27</f>
        <v>0</v>
      </c>
      <c r="E22" s="49">
        <f>+Diligenciar!D27</f>
        <v>0</v>
      </c>
      <c r="F22" s="97">
        <v>823154.24356360966</v>
      </c>
      <c r="G22" s="88">
        <f>+F22*D22</f>
        <v>0</v>
      </c>
      <c r="H22" s="97">
        <v>876019.23567890131</v>
      </c>
      <c r="I22" s="76">
        <f>+H22*(D22*1.04)</f>
        <v>0</v>
      </c>
      <c r="J22" s="97">
        <v>72526.475085290091</v>
      </c>
      <c r="K22" s="76">
        <f>+J22*(D22*1.04^2)</f>
        <v>0</v>
      </c>
    </row>
    <row r="23" spans="1:11" x14ac:dyDescent="0.25">
      <c r="A23" s="166"/>
      <c r="B23" s="78" t="s">
        <v>35</v>
      </c>
      <c r="C23" s="89">
        <f t="shared" ref="C23" si="11">+C22</f>
        <v>0</v>
      </c>
      <c r="D23" s="89">
        <f>+D22</f>
        <v>0</v>
      </c>
      <c r="E23" s="90">
        <f t="shared" ref="E23" si="12">+E22</f>
        <v>0</v>
      </c>
      <c r="F23" s="170"/>
      <c r="G23" s="172">
        <f>+G22</f>
        <v>0</v>
      </c>
      <c r="H23" s="170"/>
      <c r="I23" s="169">
        <f>+I22</f>
        <v>0</v>
      </c>
      <c r="J23" s="170"/>
      <c r="K23" s="169">
        <f>+K22</f>
        <v>0</v>
      </c>
    </row>
    <row r="24" spans="1:11" x14ac:dyDescent="0.25">
      <c r="A24" s="167"/>
      <c r="B24" s="78" t="s">
        <v>34</v>
      </c>
      <c r="C24" s="81">
        <v>0.2</v>
      </c>
      <c r="D24" s="81">
        <v>0.7</v>
      </c>
      <c r="E24" s="82">
        <v>0.1</v>
      </c>
      <c r="F24" s="171"/>
      <c r="G24" s="172"/>
      <c r="H24" s="171"/>
      <c r="I24" s="169"/>
      <c r="J24" s="171"/>
      <c r="K24" s="169"/>
    </row>
    <row r="25" spans="1:11" ht="30" x14ac:dyDescent="0.25">
      <c r="A25" s="98"/>
      <c r="B25" s="85" t="s">
        <v>44</v>
      </c>
      <c r="C25" s="86" t="s">
        <v>79</v>
      </c>
      <c r="D25" s="86" t="s">
        <v>37</v>
      </c>
      <c r="E25" s="87" t="s">
        <v>80</v>
      </c>
      <c r="F25" s="68" t="s">
        <v>105</v>
      </c>
      <c r="G25" s="69" t="s">
        <v>36</v>
      </c>
      <c r="H25" s="70" t="s">
        <v>105</v>
      </c>
      <c r="I25" s="71" t="s">
        <v>36</v>
      </c>
      <c r="J25" s="68" t="s">
        <v>105</v>
      </c>
      <c r="K25" s="69" t="s">
        <v>36</v>
      </c>
    </row>
    <row r="26" spans="1:11" ht="60" x14ac:dyDescent="0.25">
      <c r="A26" s="72">
        <v>2.2999999999999998</v>
      </c>
      <c r="B26" s="73" t="s">
        <v>9</v>
      </c>
      <c r="C26" s="49">
        <f>+Diligenciar!B31</f>
        <v>0</v>
      </c>
      <c r="D26" s="49">
        <f>+Diligenciar!C31</f>
        <v>0</v>
      </c>
      <c r="E26" s="49">
        <f>+Diligenciar!D31</f>
        <v>0</v>
      </c>
      <c r="F26" s="97">
        <v>235580.11849851417</v>
      </c>
      <c r="G26" s="88">
        <f>+F26*D26</f>
        <v>0</v>
      </c>
      <c r="H26" s="97">
        <v>250709.65370327441</v>
      </c>
      <c r="I26" s="76">
        <f>+H26*(D26*1.04)</f>
        <v>0</v>
      </c>
      <c r="J26" s="97">
        <v>20756.493364966613</v>
      </c>
      <c r="K26" s="76">
        <f>+J26*(D26*1.04^2)</f>
        <v>0</v>
      </c>
    </row>
    <row r="27" spans="1:11" x14ac:dyDescent="0.25">
      <c r="A27" s="166"/>
      <c r="B27" s="78" t="s">
        <v>35</v>
      </c>
      <c r="C27" s="89">
        <f t="shared" ref="C27" si="13">+C26</f>
        <v>0</v>
      </c>
      <c r="D27" s="89">
        <f>+D26</f>
        <v>0</v>
      </c>
      <c r="E27" s="90">
        <f t="shared" ref="E27" si="14">+E26</f>
        <v>0</v>
      </c>
      <c r="F27" s="170"/>
      <c r="G27" s="172">
        <f>+G26</f>
        <v>0</v>
      </c>
      <c r="H27" s="170"/>
      <c r="I27" s="169">
        <f>+I26</f>
        <v>0</v>
      </c>
      <c r="J27" s="170"/>
      <c r="K27" s="169">
        <f>+K26</f>
        <v>0</v>
      </c>
    </row>
    <row r="28" spans="1:11" ht="15.75" thickBot="1" x14ac:dyDescent="0.3">
      <c r="A28" s="167"/>
      <c r="B28" s="78" t="s">
        <v>34</v>
      </c>
      <c r="C28" s="81">
        <v>0.2</v>
      </c>
      <c r="D28" s="81">
        <v>0.7</v>
      </c>
      <c r="E28" s="82">
        <v>0.1</v>
      </c>
      <c r="F28" s="171"/>
      <c r="G28" s="172"/>
      <c r="H28" s="171"/>
      <c r="I28" s="169"/>
      <c r="J28" s="171"/>
      <c r="K28" s="169"/>
    </row>
    <row r="29" spans="1:11" s="94" customFormat="1" ht="15.75" thickBot="1" x14ac:dyDescent="0.3">
      <c r="A29" s="163" t="s">
        <v>142</v>
      </c>
      <c r="B29" s="164"/>
      <c r="C29" s="164"/>
      <c r="D29" s="164"/>
      <c r="E29" s="164"/>
      <c r="F29" s="164"/>
      <c r="G29" s="164"/>
      <c r="H29" s="164"/>
      <c r="I29" s="164"/>
      <c r="J29" s="164"/>
      <c r="K29" s="165"/>
    </row>
    <row r="30" spans="1:11" ht="30" x14ac:dyDescent="0.25">
      <c r="A30" s="98"/>
      <c r="B30" s="85" t="s">
        <v>45</v>
      </c>
      <c r="C30" s="86" t="s">
        <v>81</v>
      </c>
      <c r="D30" s="86" t="s">
        <v>38</v>
      </c>
      <c r="E30" s="87" t="s">
        <v>82</v>
      </c>
      <c r="F30" s="68" t="s">
        <v>105</v>
      </c>
      <c r="G30" s="69" t="s">
        <v>36</v>
      </c>
      <c r="H30" s="70" t="s">
        <v>105</v>
      </c>
      <c r="I30" s="71" t="s">
        <v>36</v>
      </c>
      <c r="J30" s="68" t="s">
        <v>105</v>
      </c>
      <c r="K30" s="69" t="s">
        <v>36</v>
      </c>
    </row>
    <row r="31" spans="1:11" x14ac:dyDescent="0.25">
      <c r="A31" s="72">
        <v>2.4</v>
      </c>
      <c r="B31" s="99" t="s">
        <v>10</v>
      </c>
      <c r="C31" s="49">
        <f>+Diligenciar!B36</f>
        <v>0</v>
      </c>
      <c r="D31" s="49">
        <f>+Diligenciar!C36</f>
        <v>0</v>
      </c>
      <c r="E31" s="49">
        <f>+Diligenciar!D36</f>
        <v>0</v>
      </c>
      <c r="F31" s="97">
        <v>166080.49952711593</v>
      </c>
      <c r="G31" s="88">
        <f>+F31*D31</f>
        <v>0</v>
      </c>
      <c r="H31" s="97">
        <v>211538.12980693302</v>
      </c>
      <c r="I31" s="76">
        <f>+H31*(D31*1.04)</f>
        <v>0</v>
      </c>
      <c r="J31" s="97">
        <v>20201.561995660344</v>
      </c>
      <c r="K31" s="76">
        <f>+J31*(D31*1.03^2)</f>
        <v>0</v>
      </c>
    </row>
    <row r="32" spans="1:11" s="100" customFormat="1" x14ac:dyDescent="0.25">
      <c r="A32" s="166"/>
      <c r="B32" s="78" t="s">
        <v>35</v>
      </c>
      <c r="C32" s="89">
        <f t="shared" ref="C32" si="15">+C31</f>
        <v>0</v>
      </c>
      <c r="D32" s="89">
        <f>+D31</f>
        <v>0</v>
      </c>
      <c r="E32" s="90">
        <f t="shared" ref="E32" si="16">+E31</f>
        <v>0</v>
      </c>
      <c r="F32" s="170"/>
      <c r="G32" s="172">
        <f>+G31</f>
        <v>0</v>
      </c>
      <c r="H32" s="170"/>
      <c r="I32" s="169">
        <f>+I31</f>
        <v>0</v>
      </c>
      <c r="J32" s="170"/>
      <c r="K32" s="169">
        <f>+K31</f>
        <v>0</v>
      </c>
    </row>
    <row r="33" spans="1:11" s="100" customFormat="1" ht="15.75" thickBot="1" x14ac:dyDescent="0.3">
      <c r="A33" s="173"/>
      <c r="B33" s="91" t="s">
        <v>34</v>
      </c>
      <c r="C33" s="92">
        <v>0.1</v>
      </c>
      <c r="D33" s="92">
        <v>0.7</v>
      </c>
      <c r="E33" s="93">
        <v>0.2</v>
      </c>
      <c r="F33" s="180"/>
      <c r="G33" s="179"/>
      <c r="H33" s="180"/>
      <c r="I33" s="174"/>
      <c r="J33" s="180"/>
      <c r="K33" s="174"/>
    </row>
    <row r="34" spans="1:11" s="100" customFormat="1" ht="15.75" thickBot="1" x14ac:dyDescent="0.3">
      <c r="A34" s="163" t="s">
        <v>63</v>
      </c>
      <c r="B34" s="164"/>
      <c r="C34" s="164"/>
      <c r="D34" s="164"/>
      <c r="E34" s="164"/>
      <c r="F34" s="164"/>
      <c r="G34" s="164"/>
      <c r="H34" s="164"/>
      <c r="I34" s="164"/>
      <c r="J34" s="164"/>
      <c r="K34" s="165"/>
    </row>
    <row r="35" spans="1:11" ht="30" x14ac:dyDescent="0.25">
      <c r="A35" s="101"/>
      <c r="B35" s="65" t="s">
        <v>64</v>
      </c>
      <c r="C35" s="66" t="s">
        <v>83</v>
      </c>
      <c r="D35" s="66" t="s">
        <v>46</v>
      </c>
      <c r="E35" s="67" t="s">
        <v>84</v>
      </c>
      <c r="F35" s="68" t="s">
        <v>105</v>
      </c>
      <c r="G35" s="95" t="s">
        <v>36</v>
      </c>
      <c r="H35" s="70" t="s">
        <v>105</v>
      </c>
      <c r="I35" s="96" t="s">
        <v>36</v>
      </c>
      <c r="J35" s="68" t="s">
        <v>105</v>
      </c>
      <c r="K35" s="95" t="s">
        <v>36</v>
      </c>
    </row>
    <row r="36" spans="1:11" x14ac:dyDescent="0.25">
      <c r="A36" s="72">
        <v>4.0999999999999996</v>
      </c>
      <c r="B36" s="73" t="s">
        <v>11</v>
      </c>
      <c r="C36" s="49">
        <f>+Diligenciar!B41</f>
        <v>0</v>
      </c>
      <c r="D36" s="49">
        <f>+Diligenciar!C41</f>
        <v>0</v>
      </c>
      <c r="E36" s="49">
        <f>+Diligenciar!D41</f>
        <v>0</v>
      </c>
      <c r="F36" s="102">
        <v>20044.62493737926</v>
      </c>
      <c r="G36" s="88">
        <f>+F36*D36</f>
        <v>0</v>
      </c>
      <c r="H36" s="102">
        <v>22257.237085395624</v>
      </c>
      <c r="I36" s="76">
        <f>+H36*(D36*1.04)</f>
        <v>0</v>
      </c>
      <c r="J36" s="102">
        <v>1807.9904898667583</v>
      </c>
      <c r="K36" s="76">
        <f>+J36*(D36*1.04^2)</f>
        <v>0</v>
      </c>
    </row>
    <row r="37" spans="1:11" x14ac:dyDescent="0.25">
      <c r="A37" s="166"/>
      <c r="B37" s="78" t="s">
        <v>35</v>
      </c>
      <c r="C37" s="89">
        <f>+C36</f>
        <v>0</v>
      </c>
      <c r="D37" s="89">
        <f>+D36</f>
        <v>0</v>
      </c>
      <c r="E37" s="90">
        <f>+E36</f>
        <v>0</v>
      </c>
      <c r="F37" s="170"/>
      <c r="G37" s="172">
        <f>+G36</f>
        <v>0</v>
      </c>
      <c r="H37" s="170"/>
      <c r="I37" s="169">
        <f>+I36</f>
        <v>0</v>
      </c>
      <c r="J37" s="170"/>
      <c r="K37" s="169">
        <f>+K36</f>
        <v>0</v>
      </c>
    </row>
    <row r="38" spans="1:11" x14ac:dyDescent="0.25">
      <c r="A38" s="167"/>
      <c r="B38" s="78" t="s">
        <v>34</v>
      </c>
      <c r="C38" s="81">
        <v>0.2</v>
      </c>
      <c r="D38" s="81">
        <v>0.7</v>
      </c>
      <c r="E38" s="82">
        <v>0.1</v>
      </c>
      <c r="F38" s="171"/>
      <c r="G38" s="172"/>
      <c r="H38" s="171"/>
      <c r="I38" s="169"/>
      <c r="J38" s="171"/>
      <c r="K38" s="169"/>
    </row>
    <row r="39" spans="1:11" ht="30" x14ac:dyDescent="0.25">
      <c r="A39" s="103"/>
      <c r="B39" s="85" t="s">
        <v>64</v>
      </c>
      <c r="C39" s="86" t="s">
        <v>47</v>
      </c>
      <c r="D39" s="86" t="s">
        <v>48</v>
      </c>
      <c r="E39" s="87" t="s">
        <v>85</v>
      </c>
      <c r="F39" s="68" t="s">
        <v>105</v>
      </c>
      <c r="G39" s="69" t="s">
        <v>36</v>
      </c>
      <c r="H39" s="70" t="s">
        <v>105</v>
      </c>
      <c r="I39" s="71" t="s">
        <v>36</v>
      </c>
      <c r="J39" s="68" t="s">
        <v>105</v>
      </c>
      <c r="K39" s="69" t="s">
        <v>36</v>
      </c>
    </row>
    <row r="40" spans="1:11" x14ac:dyDescent="0.25">
      <c r="A40" s="72">
        <v>4.2</v>
      </c>
      <c r="B40" s="73" t="s">
        <v>12</v>
      </c>
      <c r="C40" s="49">
        <f>+Diligenciar!B45</f>
        <v>0</v>
      </c>
      <c r="D40" s="49">
        <f>+Diligenciar!C45</f>
        <v>0</v>
      </c>
      <c r="E40" s="49">
        <f>+Diligenciar!D45</f>
        <v>0</v>
      </c>
      <c r="F40" s="102">
        <v>3062.2879619861055</v>
      </c>
      <c r="G40" s="88">
        <f>+F40*D40</f>
        <v>0</v>
      </c>
      <c r="H40" s="102">
        <v>3338.7529792971009</v>
      </c>
      <c r="I40" s="76">
        <f>+H40*(D40*1.04)</f>
        <v>0</v>
      </c>
      <c r="J40" s="102">
        <v>177.47485722015179</v>
      </c>
      <c r="K40" s="76">
        <f>+J40*(D40*1.04^2)</f>
        <v>0</v>
      </c>
    </row>
    <row r="41" spans="1:11" x14ac:dyDescent="0.25">
      <c r="A41" s="166"/>
      <c r="B41" s="78" t="s">
        <v>35</v>
      </c>
      <c r="C41" s="89">
        <f>+C40</f>
        <v>0</v>
      </c>
      <c r="D41" s="89">
        <f>+D40</f>
        <v>0</v>
      </c>
      <c r="E41" s="90">
        <f>+E40</f>
        <v>0</v>
      </c>
      <c r="F41" s="170"/>
      <c r="G41" s="172">
        <f>+G40</f>
        <v>0</v>
      </c>
      <c r="H41" s="170"/>
      <c r="I41" s="169">
        <f>+I40</f>
        <v>0</v>
      </c>
      <c r="J41" s="170"/>
      <c r="K41" s="169">
        <f>+K40</f>
        <v>0</v>
      </c>
    </row>
    <row r="42" spans="1:11" x14ac:dyDescent="0.25">
      <c r="A42" s="167"/>
      <c r="B42" s="78" t="s">
        <v>34</v>
      </c>
      <c r="C42" s="81">
        <v>0.2</v>
      </c>
      <c r="D42" s="81">
        <v>0.7</v>
      </c>
      <c r="E42" s="82">
        <v>0.1</v>
      </c>
      <c r="F42" s="171"/>
      <c r="G42" s="172"/>
      <c r="H42" s="171"/>
      <c r="I42" s="169"/>
      <c r="J42" s="171"/>
      <c r="K42" s="169"/>
    </row>
    <row r="43" spans="1:11" ht="30" x14ac:dyDescent="0.25">
      <c r="A43" s="103"/>
      <c r="B43" s="85" t="s">
        <v>64</v>
      </c>
      <c r="C43" s="86" t="s">
        <v>50</v>
      </c>
      <c r="D43" s="86" t="s">
        <v>49</v>
      </c>
      <c r="E43" s="87" t="s">
        <v>86</v>
      </c>
      <c r="F43" s="68" t="s">
        <v>105</v>
      </c>
      <c r="G43" s="69" t="s">
        <v>36</v>
      </c>
      <c r="H43" s="70" t="s">
        <v>105</v>
      </c>
      <c r="I43" s="71" t="s">
        <v>36</v>
      </c>
      <c r="J43" s="68" t="s">
        <v>105</v>
      </c>
      <c r="K43" s="69" t="s">
        <v>36</v>
      </c>
    </row>
    <row r="44" spans="1:11" x14ac:dyDescent="0.25">
      <c r="A44" s="72">
        <v>4.3</v>
      </c>
      <c r="B44" s="73" t="s">
        <v>13</v>
      </c>
      <c r="C44" s="49">
        <f>+Diligenciar!B49</f>
        <v>0</v>
      </c>
      <c r="D44" s="49">
        <f>+Diligenciar!C49</f>
        <v>0</v>
      </c>
      <c r="E44" s="49">
        <f>+Diligenciar!D49</f>
        <v>0</v>
      </c>
      <c r="F44" s="102">
        <v>10920.626989499498</v>
      </c>
      <c r="G44" s="88">
        <f>+F44*D44</f>
        <v>0</v>
      </c>
      <c r="H44" s="102">
        <v>12163.084801376926</v>
      </c>
      <c r="I44" s="76">
        <f>+H44*(D44*1.04)</f>
        <v>0</v>
      </c>
      <c r="J44" s="102">
        <v>1153.3704586860879</v>
      </c>
      <c r="K44" s="76">
        <f>+J44*(D44*1.04^2)</f>
        <v>0</v>
      </c>
    </row>
    <row r="45" spans="1:11" x14ac:dyDescent="0.25">
      <c r="A45" s="166"/>
      <c r="B45" s="78" t="s">
        <v>35</v>
      </c>
      <c r="C45" s="89">
        <f>+C44</f>
        <v>0</v>
      </c>
      <c r="D45" s="89">
        <f>+D44</f>
        <v>0</v>
      </c>
      <c r="E45" s="90">
        <f>+E44</f>
        <v>0</v>
      </c>
      <c r="F45" s="170"/>
      <c r="G45" s="172">
        <f>+G44</f>
        <v>0</v>
      </c>
      <c r="H45" s="170"/>
      <c r="I45" s="169">
        <f>+I44</f>
        <v>0</v>
      </c>
      <c r="J45" s="170"/>
      <c r="K45" s="169">
        <f>+K44</f>
        <v>0</v>
      </c>
    </row>
    <row r="46" spans="1:11" x14ac:dyDescent="0.25">
      <c r="A46" s="167"/>
      <c r="B46" s="78" t="s">
        <v>34</v>
      </c>
      <c r="C46" s="81">
        <v>0.2</v>
      </c>
      <c r="D46" s="81">
        <v>0.7</v>
      </c>
      <c r="E46" s="82">
        <v>0.1</v>
      </c>
      <c r="F46" s="171"/>
      <c r="G46" s="172"/>
      <c r="H46" s="171"/>
      <c r="I46" s="169"/>
      <c r="J46" s="171"/>
      <c r="K46" s="169"/>
    </row>
    <row r="47" spans="1:11" ht="30" x14ac:dyDescent="0.25">
      <c r="A47" s="103"/>
      <c r="B47" s="85" t="s">
        <v>64</v>
      </c>
      <c r="C47" s="86" t="s">
        <v>51</v>
      </c>
      <c r="D47" s="86" t="s">
        <v>91</v>
      </c>
      <c r="E47" s="87" t="s">
        <v>87</v>
      </c>
      <c r="F47" s="68" t="s">
        <v>105</v>
      </c>
      <c r="G47" s="69" t="s">
        <v>36</v>
      </c>
      <c r="H47" s="70" t="s">
        <v>105</v>
      </c>
      <c r="I47" s="71" t="s">
        <v>36</v>
      </c>
      <c r="J47" s="68" t="s">
        <v>105</v>
      </c>
      <c r="K47" s="69" t="s">
        <v>36</v>
      </c>
    </row>
    <row r="48" spans="1:11" x14ac:dyDescent="0.25">
      <c r="A48" s="72">
        <v>4.4000000000000004</v>
      </c>
      <c r="B48" s="73" t="s">
        <v>14</v>
      </c>
      <c r="C48" s="49">
        <f>+Diligenciar!B53</f>
        <v>0</v>
      </c>
      <c r="D48" s="49">
        <f>+Diligenciar!C53</f>
        <v>0</v>
      </c>
      <c r="E48" s="49">
        <f>+Diligenciar!D53</f>
        <v>0</v>
      </c>
      <c r="F48" s="102">
        <v>1849.6662915899292</v>
      </c>
      <c r="G48" s="88">
        <f>+F48*D48</f>
        <v>0</v>
      </c>
      <c r="H48" s="102">
        <v>2061.4796389054491</v>
      </c>
      <c r="I48" s="76">
        <f>+H48*(D48*1.04)</f>
        <v>0</v>
      </c>
      <c r="J48" s="102">
        <v>154.60226789524026</v>
      </c>
      <c r="K48" s="76">
        <f>+J48*(D48*1.04^2)</f>
        <v>0</v>
      </c>
    </row>
    <row r="49" spans="1:11" x14ac:dyDescent="0.25">
      <c r="A49" s="166"/>
      <c r="B49" s="78" t="s">
        <v>35</v>
      </c>
      <c r="C49" s="89">
        <f>+C48</f>
        <v>0</v>
      </c>
      <c r="D49" s="89">
        <f>+D48</f>
        <v>0</v>
      </c>
      <c r="E49" s="90">
        <f>+E48</f>
        <v>0</v>
      </c>
      <c r="F49" s="170"/>
      <c r="G49" s="172">
        <f>+G48</f>
        <v>0</v>
      </c>
      <c r="H49" s="170"/>
      <c r="I49" s="169">
        <f>+I48</f>
        <v>0</v>
      </c>
      <c r="J49" s="170"/>
      <c r="K49" s="169">
        <f>+K48</f>
        <v>0</v>
      </c>
    </row>
    <row r="50" spans="1:11" x14ac:dyDescent="0.25">
      <c r="A50" s="167"/>
      <c r="B50" s="78" t="s">
        <v>34</v>
      </c>
      <c r="C50" s="81">
        <v>0.2</v>
      </c>
      <c r="D50" s="81">
        <v>0.7</v>
      </c>
      <c r="E50" s="82">
        <v>0.1</v>
      </c>
      <c r="F50" s="171"/>
      <c r="G50" s="172"/>
      <c r="H50" s="171"/>
      <c r="I50" s="169"/>
      <c r="J50" s="171"/>
      <c r="K50" s="169"/>
    </row>
    <row r="51" spans="1:11" ht="30" x14ac:dyDescent="0.25">
      <c r="A51" s="103"/>
      <c r="B51" s="85" t="s">
        <v>64</v>
      </c>
      <c r="C51" s="86" t="s">
        <v>52</v>
      </c>
      <c r="D51" s="104" t="s">
        <v>92</v>
      </c>
      <c r="E51" s="87" t="s">
        <v>88</v>
      </c>
      <c r="F51" s="68" t="s">
        <v>105</v>
      </c>
      <c r="G51" s="69" t="s">
        <v>36</v>
      </c>
      <c r="H51" s="70" t="s">
        <v>105</v>
      </c>
      <c r="I51" s="71" t="s">
        <v>36</v>
      </c>
      <c r="J51" s="68" t="s">
        <v>105</v>
      </c>
      <c r="K51" s="69" t="s">
        <v>36</v>
      </c>
    </row>
    <row r="52" spans="1:11" x14ac:dyDescent="0.25">
      <c r="A52" s="72">
        <v>4.5</v>
      </c>
      <c r="B52" s="73" t="s">
        <v>15</v>
      </c>
      <c r="C52" s="49">
        <f>+Diligenciar!B57</f>
        <v>0</v>
      </c>
      <c r="D52" s="49">
        <f>+Diligenciar!C57</f>
        <v>0</v>
      </c>
      <c r="E52" s="49">
        <f>+Diligenciar!D57</f>
        <v>0</v>
      </c>
      <c r="F52" s="102">
        <v>122.79381954521111</v>
      </c>
      <c r="G52" s="88">
        <f>+F52*D52</f>
        <v>0</v>
      </c>
      <c r="H52" s="102">
        <v>139</v>
      </c>
      <c r="I52" s="76">
        <f>+H52*(D52*1.04)</f>
        <v>0</v>
      </c>
      <c r="J52" s="102">
        <v>5</v>
      </c>
      <c r="K52" s="76">
        <f>+J52*(D52*1.04^2)</f>
        <v>0</v>
      </c>
    </row>
    <row r="53" spans="1:11" x14ac:dyDescent="0.25">
      <c r="A53" s="166"/>
      <c r="B53" s="78" t="s">
        <v>35</v>
      </c>
      <c r="C53" s="89">
        <f>+C52</f>
        <v>0</v>
      </c>
      <c r="D53" s="89">
        <f>+D52</f>
        <v>0</v>
      </c>
      <c r="E53" s="90">
        <f>+E52</f>
        <v>0</v>
      </c>
      <c r="F53" s="170"/>
      <c r="G53" s="172">
        <f>+G52</f>
        <v>0</v>
      </c>
      <c r="H53" s="170"/>
      <c r="I53" s="169">
        <f>+I52</f>
        <v>0</v>
      </c>
      <c r="J53" s="170"/>
      <c r="K53" s="169">
        <f>+K52</f>
        <v>0</v>
      </c>
    </row>
    <row r="54" spans="1:11" x14ac:dyDescent="0.25">
      <c r="A54" s="167"/>
      <c r="B54" s="78" t="s">
        <v>34</v>
      </c>
      <c r="C54" s="81">
        <v>0.2</v>
      </c>
      <c r="D54" s="81">
        <v>0.7</v>
      </c>
      <c r="E54" s="82">
        <v>0.1</v>
      </c>
      <c r="F54" s="171"/>
      <c r="G54" s="172"/>
      <c r="H54" s="171"/>
      <c r="I54" s="169"/>
      <c r="J54" s="171"/>
      <c r="K54" s="169"/>
    </row>
    <row r="55" spans="1:11" ht="30" x14ac:dyDescent="0.25">
      <c r="A55" s="103"/>
      <c r="B55" s="85" t="s">
        <v>64</v>
      </c>
      <c r="C55" s="86" t="s">
        <v>53</v>
      </c>
      <c r="D55" s="104" t="s">
        <v>93</v>
      </c>
      <c r="E55" s="87" t="s">
        <v>89</v>
      </c>
      <c r="F55" s="68" t="s">
        <v>105</v>
      </c>
      <c r="G55" s="69" t="s">
        <v>36</v>
      </c>
      <c r="H55" s="70" t="s">
        <v>105</v>
      </c>
      <c r="I55" s="71" t="s">
        <v>36</v>
      </c>
      <c r="J55" s="68" t="s">
        <v>105</v>
      </c>
      <c r="K55" s="69" t="s">
        <v>36</v>
      </c>
    </row>
    <row r="56" spans="1:11" x14ac:dyDescent="0.25">
      <c r="A56" s="72">
        <v>4.5999999999999996</v>
      </c>
      <c r="B56" s="73" t="s">
        <v>16</v>
      </c>
      <c r="C56" s="49">
        <f>+Diligenciar!B61</f>
        <v>0</v>
      </c>
      <c r="D56" s="49">
        <f>+Diligenciar!C61</f>
        <v>0</v>
      </c>
      <c r="E56" s="49">
        <f>+Diligenciar!D61</f>
        <v>0</v>
      </c>
      <c r="F56" s="102">
        <v>783.91807840201773</v>
      </c>
      <c r="G56" s="88">
        <f>+F56*D56</f>
        <v>0</v>
      </c>
      <c r="H56" s="102">
        <v>981</v>
      </c>
      <c r="I56" s="76">
        <f>+H56*(D56*1.04)</f>
        <v>0</v>
      </c>
      <c r="J56" s="102">
        <v>73</v>
      </c>
      <c r="K56" s="76">
        <f>+J56*(D56*1.04^2)</f>
        <v>0</v>
      </c>
    </row>
    <row r="57" spans="1:11" x14ac:dyDescent="0.25">
      <c r="A57" s="166"/>
      <c r="B57" s="78" t="s">
        <v>35</v>
      </c>
      <c r="C57" s="89">
        <f>+C56</f>
        <v>0</v>
      </c>
      <c r="D57" s="89">
        <f>+D56</f>
        <v>0</v>
      </c>
      <c r="E57" s="90">
        <f>+E56</f>
        <v>0</v>
      </c>
      <c r="F57" s="170"/>
      <c r="G57" s="172">
        <f>+G56</f>
        <v>0</v>
      </c>
      <c r="H57" s="170"/>
      <c r="I57" s="169">
        <f>+I56</f>
        <v>0</v>
      </c>
      <c r="J57" s="170"/>
      <c r="K57" s="169">
        <f>+K56</f>
        <v>0</v>
      </c>
    </row>
    <row r="58" spans="1:11" x14ac:dyDescent="0.25">
      <c r="A58" s="167"/>
      <c r="B58" s="78" t="s">
        <v>34</v>
      </c>
      <c r="C58" s="81">
        <v>0.2</v>
      </c>
      <c r="D58" s="81">
        <v>0.7</v>
      </c>
      <c r="E58" s="82">
        <v>0.1</v>
      </c>
      <c r="F58" s="171"/>
      <c r="G58" s="172"/>
      <c r="H58" s="171"/>
      <c r="I58" s="169"/>
      <c r="J58" s="171"/>
      <c r="K58" s="169"/>
    </row>
    <row r="59" spans="1:11" ht="30" x14ac:dyDescent="0.25">
      <c r="A59" s="103"/>
      <c r="B59" s="85" t="s">
        <v>64</v>
      </c>
      <c r="C59" s="86" t="s">
        <v>54</v>
      </c>
      <c r="D59" s="104" t="s">
        <v>94</v>
      </c>
      <c r="E59" s="87" t="s">
        <v>90</v>
      </c>
      <c r="F59" s="68" t="s">
        <v>105</v>
      </c>
      <c r="G59" s="69" t="s">
        <v>36</v>
      </c>
      <c r="H59" s="70" t="s">
        <v>105</v>
      </c>
      <c r="I59" s="71" t="s">
        <v>36</v>
      </c>
      <c r="J59" s="68" t="s">
        <v>105</v>
      </c>
      <c r="K59" s="69" t="s">
        <v>36</v>
      </c>
    </row>
    <row r="60" spans="1:11" x14ac:dyDescent="0.25">
      <c r="A60" s="72">
        <v>4.7</v>
      </c>
      <c r="B60" s="73" t="s">
        <v>17</v>
      </c>
      <c r="C60" s="49">
        <f>+Diligenciar!B65</f>
        <v>0</v>
      </c>
      <c r="D60" s="49">
        <f>+Diligenciar!C65</f>
        <v>0</v>
      </c>
      <c r="E60" s="49">
        <f>+Diligenciar!D65</f>
        <v>0</v>
      </c>
      <c r="F60" s="102">
        <v>52.997910559540031</v>
      </c>
      <c r="G60" s="88">
        <f>+F60*D60</f>
        <v>0</v>
      </c>
      <c r="H60" s="102">
        <v>68</v>
      </c>
      <c r="I60" s="76">
        <f>+H60*(D60*1.04)</f>
        <v>0</v>
      </c>
      <c r="J60" s="102">
        <v>5</v>
      </c>
      <c r="K60" s="76">
        <f>+J60*(D60*1.04^2)</f>
        <v>0</v>
      </c>
    </row>
    <row r="61" spans="1:11" x14ac:dyDescent="0.25">
      <c r="A61" s="166"/>
      <c r="B61" s="78" t="s">
        <v>35</v>
      </c>
      <c r="C61" s="89">
        <f>+C60</f>
        <v>0</v>
      </c>
      <c r="D61" s="89">
        <f>+D60</f>
        <v>0</v>
      </c>
      <c r="E61" s="90">
        <f>+E60</f>
        <v>0</v>
      </c>
      <c r="F61" s="170"/>
      <c r="G61" s="172">
        <f>+G60</f>
        <v>0</v>
      </c>
      <c r="H61" s="170"/>
      <c r="I61" s="169">
        <f>+I60</f>
        <v>0</v>
      </c>
      <c r="J61" s="170"/>
      <c r="K61" s="169">
        <f>+K60</f>
        <v>0</v>
      </c>
    </row>
    <row r="62" spans="1:11" x14ac:dyDescent="0.25">
      <c r="A62" s="167"/>
      <c r="B62" s="78" t="s">
        <v>34</v>
      </c>
      <c r="C62" s="81">
        <v>0.2</v>
      </c>
      <c r="D62" s="81">
        <v>0.7</v>
      </c>
      <c r="E62" s="82">
        <v>0.1</v>
      </c>
      <c r="F62" s="171"/>
      <c r="G62" s="172"/>
      <c r="H62" s="171"/>
      <c r="I62" s="169"/>
      <c r="J62" s="171"/>
      <c r="K62" s="169"/>
    </row>
    <row r="63" spans="1:11" ht="30" x14ac:dyDescent="0.25">
      <c r="A63" s="103"/>
      <c r="B63" s="85" t="s">
        <v>64</v>
      </c>
      <c r="C63" s="86" t="s">
        <v>54</v>
      </c>
      <c r="D63" s="104" t="s">
        <v>94</v>
      </c>
      <c r="E63" s="87" t="s">
        <v>90</v>
      </c>
      <c r="F63" s="68" t="s">
        <v>105</v>
      </c>
      <c r="G63" s="69" t="s">
        <v>36</v>
      </c>
      <c r="H63" s="70" t="s">
        <v>105</v>
      </c>
      <c r="I63" s="71" t="s">
        <v>36</v>
      </c>
      <c r="J63" s="68" t="s">
        <v>105</v>
      </c>
      <c r="K63" s="69" t="s">
        <v>36</v>
      </c>
    </row>
    <row r="64" spans="1:11" x14ac:dyDescent="0.25">
      <c r="A64" s="72">
        <v>4.8</v>
      </c>
      <c r="B64" s="73" t="s">
        <v>18</v>
      </c>
      <c r="C64" s="49">
        <f>+Diligenciar!B69</f>
        <v>0</v>
      </c>
      <c r="D64" s="49">
        <f>+Diligenciar!C69</f>
        <v>0</v>
      </c>
      <c r="E64" s="49">
        <f>+Diligenciar!D69</f>
        <v>0</v>
      </c>
      <c r="F64" s="102">
        <v>65.728238107045215</v>
      </c>
      <c r="G64" s="88">
        <f>+F64*D64</f>
        <v>0</v>
      </c>
      <c r="H64" s="102">
        <v>79</v>
      </c>
      <c r="I64" s="76">
        <f>+H64*(D64*1.04)</f>
        <v>0</v>
      </c>
      <c r="J64" s="102">
        <v>3</v>
      </c>
      <c r="K64" s="76">
        <f>+J64*(D64*1.04^2)</f>
        <v>0</v>
      </c>
    </row>
    <row r="65" spans="1:11" x14ac:dyDescent="0.25">
      <c r="A65" s="166"/>
      <c r="B65" s="78" t="s">
        <v>35</v>
      </c>
      <c r="C65" s="89">
        <f>+C64</f>
        <v>0</v>
      </c>
      <c r="D65" s="89">
        <f>+D64</f>
        <v>0</v>
      </c>
      <c r="E65" s="90">
        <f>+E64</f>
        <v>0</v>
      </c>
      <c r="F65" s="170"/>
      <c r="G65" s="172">
        <f>+G64</f>
        <v>0</v>
      </c>
      <c r="H65" s="170"/>
      <c r="I65" s="169">
        <f>+I64</f>
        <v>0</v>
      </c>
      <c r="J65" s="170"/>
      <c r="K65" s="169">
        <f>+K64</f>
        <v>0</v>
      </c>
    </row>
    <row r="66" spans="1:11" x14ac:dyDescent="0.25">
      <c r="A66" s="167"/>
      <c r="B66" s="78" t="s">
        <v>34</v>
      </c>
      <c r="C66" s="81">
        <v>0.2</v>
      </c>
      <c r="D66" s="81">
        <v>0.7</v>
      </c>
      <c r="E66" s="82">
        <v>0.1</v>
      </c>
      <c r="F66" s="171"/>
      <c r="G66" s="172"/>
      <c r="H66" s="171"/>
      <c r="I66" s="169"/>
      <c r="J66" s="171"/>
      <c r="K66" s="169"/>
    </row>
    <row r="67" spans="1:11" ht="30" x14ac:dyDescent="0.25">
      <c r="A67" s="103"/>
      <c r="B67" s="85" t="s">
        <v>64</v>
      </c>
      <c r="C67" s="86" t="s">
        <v>54</v>
      </c>
      <c r="D67" s="104" t="s">
        <v>94</v>
      </c>
      <c r="E67" s="87" t="s">
        <v>90</v>
      </c>
      <c r="F67" s="68" t="s">
        <v>105</v>
      </c>
      <c r="G67" s="69" t="s">
        <v>36</v>
      </c>
      <c r="H67" s="70" t="s">
        <v>105</v>
      </c>
      <c r="I67" s="71" t="s">
        <v>36</v>
      </c>
      <c r="J67" s="68" t="s">
        <v>105</v>
      </c>
      <c r="K67" s="69" t="s">
        <v>36</v>
      </c>
    </row>
    <row r="68" spans="1:11" x14ac:dyDescent="0.25">
      <c r="A68" s="72">
        <v>4.9000000000000004</v>
      </c>
      <c r="B68" s="73" t="s">
        <v>19</v>
      </c>
      <c r="C68" s="49">
        <f>+Diligenciar!B73</f>
        <v>0</v>
      </c>
      <c r="D68" s="49">
        <f>+Diligenciar!C73</f>
        <v>0</v>
      </c>
      <c r="E68" s="49">
        <f>+Diligenciar!D73</f>
        <v>0</v>
      </c>
      <c r="F68" s="102">
        <v>57.355772931396984</v>
      </c>
      <c r="G68" s="88">
        <f>+F68*D68</f>
        <v>0</v>
      </c>
      <c r="H68" s="102">
        <v>71</v>
      </c>
      <c r="I68" s="76">
        <f>+H68*(D68*1.04)</f>
        <v>0</v>
      </c>
      <c r="J68" s="102">
        <v>3</v>
      </c>
      <c r="K68" s="76">
        <f>+J68*(D68*1.04^2)</f>
        <v>0</v>
      </c>
    </row>
    <row r="69" spans="1:11" x14ac:dyDescent="0.25">
      <c r="A69" s="166"/>
      <c r="B69" s="78" t="s">
        <v>35</v>
      </c>
      <c r="C69" s="89">
        <f>+C68</f>
        <v>0</v>
      </c>
      <c r="D69" s="89">
        <f>+D68</f>
        <v>0</v>
      </c>
      <c r="E69" s="90">
        <f>+E68</f>
        <v>0</v>
      </c>
      <c r="F69" s="170"/>
      <c r="G69" s="172">
        <f>+G68</f>
        <v>0</v>
      </c>
      <c r="H69" s="170"/>
      <c r="I69" s="169">
        <f>+I68</f>
        <v>0</v>
      </c>
      <c r="J69" s="170"/>
      <c r="K69" s="169">
        <f>+K68</f>
        <v>0</v>
      </c>
    </row>
    <row r="70" spans="1:11" x14ac:dyDescent="0.25">
      <c r="A70" s="167"/>
      <c r="B70" s="78" t="s">
        <v>34</v>
      </c>
      <c r="C70" s="81">
        <v>0.2</v>
      </c>
      <c r="D70" s="81">
        <v>0.7</v>
      </c>
      <c r="E70" s="82">
        <v>0.1</v>
      </c>
      <c r="F70" s="171"/>
      <c r="G70" s="172"/>
      <c r="H70" s="171"/>
      <c r="I70" s="169"/>
      <c r="J70" s="171"/>
      <c r="K70" s="169"/>
    </row>
    <row r="71" spans="1:11" ht="30" x14ac:dyDescent="0.25">
      <c r="A71" s="103"/>
      <c r="B71" s="85" t="s">
        <v>64</v>
      </c>
      <c r="C71" s="86" t="s">
        <v>56</v>
      </c>
      <c r="D71" s="104" t="s">
        <v>95</v>
      </c>
      <c r="E71" s="87" t="s">
        <v>89</v>
      </c>
      <c r="F71" s="68" t="s">
        <v>105</v>
      </c>
      <c r="G71" s="69" t="s">
        <v>36</v>
      </c>
      <c r="H71" s="70" t="s">
        <v>105</v>
      </c>
      <c r="I71" s="71" t="s">
        <v>36</v>
      </c>
      <c r="J71" s="68" t="s">
        <v>105</v>
      </c>
      <c r="K71" s="69" t="s">
        <v>36</v>
      </c>
    </row>
    <row r="72" spans="1:11" x14ac:dyDescent="0.25">
      <c r="A72" s="105">
        <v>4.0999999999999996</v>
      </c>
      <c r="B72" s="73" t="s">
        <v>20</v>
      </c>
      <c r="C72" s="49">
        <f>+Diligenciar!B77</f>
        <v>0</v>
      </c>
      <c r="D72" s="49">
        <f>+Diligenciar!C77</f>
        <v>0</v>
      </c>
      <c r="E72" s="49">
        <f>+Diligenciar!D77</f>
        <v>0</v>
      </c>
      <c r="F72" s="102">
        <v>611.65735166396678</v>
      </c>
      <c r="G72" s="88">
        <f>+F72*D72</f>
        <v>0</v>
      </c>
      <c r="H72" s="102">
        <v>789</v>
      </c>
      <c r="I72" s="76">
        <f>+H72*(D72*1.04)</f>
        <v>0</v>
      </c>
      <c r="J72" s="102">
        <v>90</v>
      </c>
      <c r="K72" s="76">
        <f>+J72*(D72*1.04^2)</f>
        <v>0</v>
      </c>
    </row>
    <row r="73" spans="1:11" x14ac:dyDescent="0.25">
      <c r="A73" s="166"/>
      <c r="B73" s="78" t="s">
        <v>35</v>
      </c>
      <c r="C73" s="89">
        <f>+C72</f>
        <v>0</v>
      </c>
      <c r="D73" s="89">
        <f>+D72</f>
        <v>0</v>
      </c>
      <c r="E73" s="90">
        <f>+E72</f>
        <v>0</v>
      </c>
      <c r="F73" s="170"/>
      <c r="G73" s="172">
        <f>+G72</f>
        <v>0</v>
      </c>
      <c r="H73" s="170"/>
      <c r="I73" s="169">
        <f>+I72</f>
        <v>0</v>
      </c>
      <c r="J73" s="170"/>
      <c r="K73" s="169">
        <f>+K72</f>
        <v>0</v>
      </c>
    </row>
    <row r="74" spans="1:11" x14ac:dyDescent="0.25">
      <c r="A74" s="167"/>
      <c r="B74" s="78" t="s">
        <v>34</v>
      </c>
      <c r="C74" s="81">
        <v>0.2</v>
      </c>
      <c r="D74" s="81">
        <v>0.7</v>
      </c>
      <c r="E74" s="82">
        <v>0.1</v>
      </c>
      <c r="F74" s="171"/>
      <c r="G74" s="172"/>
      <c r="H74" s="171"/>
      <c r="I74" s="169"/>
      <c r="J74" s="171"/>
      <c r="K74" s="169"/>
    </row>
    <row r="75" spans="1:11" ht="30" x14ac:dyDescent="0.25">
      <c r="A75" s="103"/>
      <c r="B75" s="85" t="s">
        <v>64</v>
      </c>
      <c r="C75" s="86" t="s">
        <v>96</v>
      </c>
      <c r="D75" s="104" t="s">
        <v>97</v>
      </c>
      <c r="E75" s="106" t="s">
        <v>98</v>
      </c>
      <c r="F75" s="68" t="s">
        <v>105</v>
      </c>
      <c r="G75" s="69" t="s">
        <v>36</v>
      </c>
      <c r="H75" s="70" t="s">
        <v>105</v>
      </c>
      <c r="I75" s="71" t="s">
        <v>36</v>
      </c>
      <c r="J75" s="68" t="s">
        <v>105</v>
      </c>
      <c r="K75" s="69" t="s">
        <v>36</v>
      </c>
    </row>
    <row r="76" spans="1:11" x14ac:dyDescent="0.25">
      <c r="A76" s="72">
        <v>4.1100000000000003</v>
      </c>
      <c r="B76" s="73" t="s">
        <v>21</v>
      </c>
      <c r="C76" s="49">
        <f>+Diligenciar!B81</f>
        <v>0</v>
      </c>
      <c r="D76" s="49">
        <f>+Diligenciar!C81</f>
        <v>0</v>
      </c>
      <c r="E76" s="49">
        <f>+Diligenciar!D81</f>
        <v>0</v>
      </c>
      <c r="F76" s="102">
        <v>5.1841719077568129</v>
      </c>
      <c r="G76" s="88">
        <f>+F76*D76</f>
        <v>0</v>
      </c>
      <c r="H76" s="102">
        <v>7</v>
      </c>
      <c r="I76" s="76">
        <f>+H76*(D76*1.04)</f>
        <v>0</v>
      </c>
      <c r="J76" s="102">
        <v>0</v>
      </c>
      <c r="K76" s="76">
        <f>+J76*(D76*1.04^2)</f>
        <v>0</v>
      </c>
    </row>
    <row r="77" spans="1:11" x14ac:dyDescent="0.25">
      <c r="A77" s="166"/>
      <c r="B77" s="78" t="s">
        <v>35</v>
      </c>
      <c r="C77" s="89">
        <f>+C76</f>
        <v>0</v>
      </c>
      <c r="D77" s="89">
        <f>+D76</f>
        <v>0</v>
      </c>
      <c r="E77" s="90">
        <f>+E76</f>
        <v>0</v>
      </c>
      <c r="F77" s="170"/>
      <c r="G77" s="172">
        <f>+G76</f>
        <v>0</v>
      </c>
      <c r="H77" s="170"/>
      <c r="I77" s="169">
        <f>+I76</f>
        <v>0</v>
      </c>
      <c r="J77" s="170"/>
      <c r="K77" s="169">
        <f>+K76</f>
        <v>0</v>
      </c>
    </row>
    <row r="78" spans="1:11" x14ac:dyDescent="0.25">
      <c r="A78" s="167"/>
      <c r="B78" s="78" t="s">
        <v>34</v>
      </c>
      <c r="C78" s="81">
        <v>0.2</v>
      </c>
      <c r="D78" s="81">
        <v>0.7</v>
      </c>
      <c r="E78" s="82">
        <v>0.1</v>
      </c>
      <c r="F78" s="171"/>
      <c r="G78" s="172"/>
      <c r="H78" s="171"/>
      <c r="I78" s="169"/>
      <c r="J78" s="171"/>
      <c r="K78" s="169"/>
    </row>
    <row r="79" spans="1:11" ht="30" x14ac:dyDescent="0.25">
      <c r="A79" s="103"/>
      <c r="B79" s="85" t="s">
        <v>64</v>
      </c>
      <c r="C79" s="86" t="s">
        <v>96</v>
      </c>
      <c r="D79" s="104" t="s">
        <v>97</v>
      </c>
      <c r="E79" s="106" t="s">
        <v>98</v>
      </c>
      <c r="F79" s="68" t="s">
        <v>105</v>
      </c>
      <c r="G79" s="69" t="s">
        <v>36</v>
      </c>
      <c r="H79" s="70" t="s">
        <v>105</v>
      </c>
      <c r="I79" s="71" t="s">
        <v>36</v>
      </c>
      <c r="J79" s="68" t="s">
        <v>105</v>
      </c>
      <c r="K79" s="69" t="s">
        <v>36</v>
      </c>
    </row>
    <row r="80" spans="1:11" x14ac:dyDescent="0.25">
      <c r="A80" s="72">
        <v>4.12</v>
      </c>
      <c r="B80" s="73" t="s">
        <v>22</v>
      </c>
      <c r="C80" s="49">
        <f>+Diligenciar!B85</f>
        <v>0</v>
      </c>
      <c r="D80" s="49">
        <f>+Diligenciar!C85</f>
        <v>0</v>
      </c>
      <c r="E80" s="49">
        <f>+Diligenciar!D85</f>
        <v>0</v>
      </c>
      <c r="F80" s="102">
        <v>21.0769541914492</v>
      </c>
      <c r="G80" s="88">
        <f>+F80*D80</f>
        <v>0</v>
      </c>
      <c r="H80" s="102">
        <v>27</v>
      </c>
      <c r="I80" s="76">
        <f>+H80*(D80*1.04)</f>
        <v>0</v>
      </c>
      <c r="J80" s="102">
        <v>2</v>
      </c>
      <c r="K80" s="76">
        <f>+J80*(D80*1.04^2)</f>
        <v>0</v>
      </c>
    </row>
    <row r="81" spans="1:11" x14ac:dyDescent="0.25">
      <c r="A81" s="166"/>
      <c r="B81" s="78" t="s">
        <v>35</v>
      </c>
      <c r="C81" s="89">
        <f>+C80</f>
        <v>0</v>
      </c>
      <c r="D81" s="89">
        <f>+D80</f>
        <v>0</v>
      </c>
      <c r="E81" s="90">
        <f>+E80</f>
        <v>0</v>
      </c>
      <c r="F81" s="170"/>
      <c r="G81" s="172">
        <f>+G80</f>
        <v>0</v>
      </c>
      <c r="H81" s="170"/>
      <c r="I81" s="169">
        <f>+I80</f>
        <v>0</v>
      </c>
      <c r="J81" s="170"/>
      <c r="K81" s="169">
        <f>+K80</f>
        <v>0</v>
      </c>
    </row>
    <row r="82" spans="1:11" x14ac:dyDescent="0.25">
      <c r="A82" s="167"/>
      <c r="B82" s="78" t="s">
        <v>34</v>
      </c>
      <c r="C82" s="81">
        <v>0.2</v>
      </c>
      <c r="D82" s="81">
        <v>0.7</v>
      </c>
      <c r="E82" s="82">
        <v>0.1</v>
      </c>
      <c r="F82" s="171"/>
      <c r="G82" s="172"/>
      <c r="H82" s="171"/>
      <c r="I82" s="169"/>
      <c r="J82" s="171"/>
      <c r="K82" s="169"/>
    </row>
    <row r="83" spans="1:11" ht="30" x14ac:dyDescent="0.25">
      <c r="A83" s="103"/>
      <c r="B83" s="85" t="s">
        <v>64</v>
      </c>
      <c r="C83" s="86" t="s">
        <v>54</v>
      </c>
      <c r="D83" s="104" t="s">
        <v>94</v>
      </c>
      <c r="E83" s="87" t="s">
        <v>90</v>
      </c>
      <c r="F83" s="68" t="s">
        <v>105</v>
      </c>
      <c r="G83" s="69" t="s">
        <v>36</v>
      </c>
      <c r="H83" s="70" t="s">
        <v>105</v>
      </c>
      <c r="I83" s="71" t="s">
        <v>36</v>
      </c>
      <c r="J83" s="68" t="s">
        <v>105</v>
      </c>
      <c r="K83" s="69" t="s">
        <v>36</v>
      </c>
    </row>
    <row r="84" spans="1:11" x14ac:dyDescent="0.25">
      <c r="A84" s="72">
        <v>4.13</v>
      </c>
      <c r="B84" s="73" t="s">
        <v>23</v>
      </c>
      <c r="C84" s="49">
        <f>+Diligenciar!B89</f>
        <v>0</v>
      </c>
      <c r="D84" s="49">
        <f>+Diligenciar!C89</f>
        <v>0</v>
      </c>
      <c r="E84" s="49">
        <f>+Diligenciar!D89</f>
        <v>0</v>
      </c>
      <c r="F84" s="102">
        <v>66.748188903494153</v>
      </c>
      <c r="G84" s="88">
        <f>+F84*D84</f>
        <v>0</v>
      </c>
      <c r="H84" s="102">
        <v>86</v>
      </c>
      <c r="I84" s="76">
        <f>+H84*(D84*1.04)</f>
        <v>0</v>
      </c>
      <c r="J84" s="102">
        <v>8</v>
      </c>
      <c r="K84" s="76">
        <f>+J84*(D84*1.04^2)</f>
        <v>0</v>
      </c>
    </row>
    <row r="85" spans="1:11" x14ac:dyDescent="0.25">
      <c r="A85" s="166"/>
      <c r="B85" s="78" t="s">
        <v>35</v>
      </c>
      <c r="C85" s="89">
        <f>+C84</f>
        <v>0</v>
      </c>
      <c r="D85" s="89">
        <f>+D84</f>
        <v>0</v>
      </c>
      <c r="E85" s="90">
        <f>+E84</f>
        <v>0</v>
      </c>
      <c r="F85" s="170"/>
      <c r="G85" s="172">
        <f>+G84</f>
        <v>0</v>
      </c>
      <c r="H85" s="170"/>
      <c r="I85" s="169">
        <f>+I84</f>
        <v>0</v>
      </c>
      <c r="J85" s="170"/>
      <c r="K85" s="169">
        <f>+K84</f>
        <v>0</v>
      </c>
    </row>
    <row r="86" spans="1:11" x14ac:dyDescent="0.25">
      <c r="A86" s="167"/>
      <c r="B86" s="78" t="s">
        <v>34</v>
      </c>
      <c r="C86" s="81">
        <v>0.2</v>
      </c>
      <c r="D86" s="81">
        <v>0.7</v>
      </c>
      <c r="E86" s="82">
        <v>0.1</v>
      </c>
      <c r="F86" s="171"/>
      <c r="G86" s="172"/>
      <c r="H86" s="171"/>
      <c r="I86" s="169"/>
      <c r="J86" s="171"/>
      <c r="K86" s="169"/>
    </row>
    <row r="87" spans="1:11" ht="30" x14ac:dyDescent="0.25">
      <c r="A87" s="103"/>
      <c r="B87" s="85" t="s">
        <v>64</v>
      </c>
      <c r="C87" s="86" t="s">
        <v>57</v>
      </c>
      <c r="D87" s="104" t="s">
        <v>99</v>
      </c>
      <c r="E87" s="87" t="s">
        <v>100</v>
      </c>
      <c r="F87" s="68" t="s">
        <v>105</v>
      </c>
      <c r="G87" s="69" t="s">
        <v>36</v>
      </c>
      <c r="H87" s="70" t="s">
        <v>105</v>
      </c>
      <c r="I87" s="71" t="s">
        <v>36</v>
      </c>
      <c r="J87" s="68" t="s">
        <v>105</v>
      </c>
      <c r="K87" s="69" t="s">
        <v>36</v>
      </c>
    </row>
    <row r="88" spans="1:11" x14ac:dyDescent="0.25">
      <c r="A88" s="72">
        <v>4.1399999999999997</v>
      </c>
      <c r="B88" s="73" t="s">
        <v>24</v>
      </c>
      <c r="C88" s="49">
        <f>+Diligenciar!B93</f>
        <v>0</v>
      </c>
      <c r="D88" s="49">
        <f>+Diligenciar!C93</f>
        <v>0</v>
      </c>
      <c r="E88" s="49">
        <f>+Diligenciar!D93</f>
        <v>0</v>
      </c>
      <c r="F88" s="102">
        <v>7200</v>
      </c>
      <c r="G88" s="88">
        <f>+F88*D88</f>
        <v>0</v>
      </c>
      <c r="H88" s="102">
        <v>8640</v>
      </c>
      <c r="I88" s="76">
        <f>+H88*(D88*1.04)</f>
        <v>0</v>
      </c>
      <c r="J88" s="102">
        <v>840</v>
      </c>
      <c r="K88" s="76">
        <f>+J88*(D88*1.04^2)</f>
        <v>0</v>
      </c>
    </row>
    <row r="89" spans="1:11" x14ac:dyDescent="0.25">
      <c r="A89" s="166"/>
      <c r="B89" s="78" t="s">
        <v>35</v>
      </c>
      <c r="C89" s="89">
        <f>+C88</f>
        <v>0</v>
      </c>
      <c r="D89" s="89">
        <f>+D88</f>
        <v>0</v>
      </c>
      <c r="E89" s="90">
        <f>+E88</f>
        <v>0</v>
      </c>
      <c r="F89" s="170"/>
      <c r="G89" s="172">
        <f>+G88</f>
        <v>0</v>
      </c>
      <c r="H89" s="170"/>
      <c r="I89" s="169">
        <f>+I88</f>
        <v>0</v>
      </c>
      <c r="J89" s="170"/>
      <c r="K89" s="169">
        <f>+K88</f>
        <v>0</v>
      </c>
    </row>
    <row r="90" spans="1:11" x14ac:dyDescent="0.25">
      <c r="A90" s="167"/>
      <c r="B90" s="78" t="s">
        <v>34</v>
      </c>
      <c r="C90" s="81">
        <v>0.2</v>
      </c>
      <c r="D90" s="81">
        <v>0.7</v>
      </c>
      <c r="E90" s="82">
        <v>0.1</v>
      </c>
      <c r="F90" s="171"/>
      <c r="G90" s="172"/>
      <c r="H90" s="171"/>
      <c r="I90" s="169"/>
      <c r="J90" s="171"/>
      <c r="K90" s="169"/>
    </row>
    <row r="91" spans="1:11" ht="30" x14ac:dyDescent="0.25">
      <c r="A91" s="103"/>
      <c r="B91" s="85" t="s">
        <v>64</v>
      </c>
      <c r="C91" s="86" t="s">
        <v>56</v>
      </c>
      <c r="D91" s="104" t="s">
        <v>101</v>
      </c>
      <c r="E91" s="87" t="s">
        <v>102</v>
      </c>
      <c r="F91" s="68" t="s">
        <v>105</v>
      </c>
      <c r="G91" s="69" t="s">
        <v>36</v>
      </c>
      <c r="H91" s="70" t="s">
        <v>105</v>
      </c>
      <c r="I91" s="71" t="s">
        <v>36</v>
      </c>
      <c r="J91" s="68" t="s">
        <v>105</v>
      </c>
      <c r="K91" s="69" t="s">
        <v>36</v>
      </c>
    </row>
    <row r="92" spans="1:11" x14ac:dyDescent="0.25">
      <c r="A92" s="72">
        <v>4.1500000000000004</v>
      </c>
      <c r="B92" s="73" t="s">
        <v>25</v>
      </c>
      <c r="C92" s="49">
        <f>+Diligenciar!B97</f>
        <v>0</v>
      </c>
      <c r="D92" s="49">
        <f>+Diligenciar!C97</f>
        <v>0</v>
      </c>
      <c r="E92" s="49">
        <f>+Diligenciar!D97</f>
        <v>0</v>
      </c>
      <c r="F92" s="102">
        <v>600</v>
      </c>
      <c r="G92" s="88">
        <f>+F92*D92</f>
        <v>0</v>
      </c>
      <c r="H92" s="102">
        <v>720</v>
      </c>
      <c r="I92" s="76">
        <f>+H92*(D92*1.04)</f>
        <v>0</v>
      </c>
      <c r="J92" s="102">
        <v>70</v>
      </c>
      <c r="K92" s="76">
        <f>+J92*(D92*1.04^2)</f>
        <v>0</v>
      </c>
    </row>
    <row r="93" spans="1:11" x14ac:dyDescent="0.25">
      <c r="A93" s="166"/>
      <c r="B93" s="78" t="s">
        <v>35</v>
      </c>
      <c r="C93" s="89">
        <f>+C92</f>
        <v>0</v>
      </c>
      <c r="D93" s="89">
        <f>+D92</f>
        <v>0</v>
      </c>
      <c r="E93" s="90">
        <f>+E92</f>
        <v>0</v>
      </c>
      <c r="F93" s="170"/>
      <c r="G93" s="172">
        <f>+G92</f>
        <v>0</v>
      </c>
      <c r="H93" s="170"/>
      <c r="I93" s="169">
        <f>+I92</f>
        <v>0</v>
      </c>
      <c r="J93" s="170"/>
      <c r="K93" s="169">
        <f>+K92</f>
        <v>0</v>
      </c>
    </row>
    <row r="94" spans="1:11" x14ac:dyDescent="0.25">
      <c r="A94" s="167"/>
      <c r="B94" s="78" t="s">
        <v>34</v>
      </c>
      <c r="C94" s="81">
        <v>0.2</v>
      </c>
      <c r="D94" s="81">
        <v>0.7</v>
      </c>
      <c r="E94" s="82">
        <v>0.1</v>
      </c>
      <c r="F94" s="171"/>
      <c r="G94" s="172"/>
      <c r="H94" s="171"/>
      <c r="I94" s="169"/>
      <c r="J94" s="171"/>
      <c r="K94" s="169"/>
    </row>
    <row r="95" spans="1:11" ht="30" x14ac:dyDescent="0.25">
      <c r="A95" s="103"/>
      <c r="B95" s="85" t="s">
        <v>64</v>
      </c>
      <c r="C95" s="86" t="s">
        <v>47</v>
      </c>
      <c r="D95" s="104" t="s">
        <v>103</v>
      </c>
      <c r="E95" s="87" t="s">
        <v>104</v>
      </c>
      <c r="F95" s="68" t="s">
        <v>105</v>
      </c>
      <c r="G95" s="69" t="s">
        <v>36</v>
      </c>
      <c r="H95" s="70" t="s">
        <v>105</v>
      </c>
      <c r="I95" s="71" t="s">
        <v>36</v>
      </c>
      <c r="J95" s="68" t="s">
        <v>105</v>
      </c>
      <c r="K95" s="69" t="s">
        <v>36</v>
      </c>
    </row>
    <row r="96" spans="1:11" x14ac:dyDescent="0.25">
      <c r="A96" s="72">
        <v>4.16</v>
      </c>
      <c r="B96" s="73" t="s">
        <v>26</v>
      </c>
      <c r="C96" s="49">
        <f>+Diligenciar!B101</f>
        <v>0</v>
      </c>
      <c r="D96" s="49">
        <f>+Diligenciar!C101</f>
        <v>0</v>
      </c>
      <c r="E96" s="49">
        <f>+Diligenciar!D101</f>
        <v>0</v>
      </c>
      <c r="F96" s="102">
        <v>2400</v>
      </c>
      <c r="G96" s="88">
        <f>+F96*D96</f>
        <v>0</v>
      </c>
      <c r="H96" s="102">
        <v>2880</v>
      </c>
      <c r="I96" s="76">
        <f>+H96*(D96*1.04)</f>
        <v>0</v>
      </c>
      <c r="J96" s="102">
        <v>280</v>
      </c>
      <c r="K96" s="76">
        <f>+J96*(D96*1.04^2)</f>
        <v>0</v>
      </c>
    </row>
    <row r="97" spans="1:11" x14ac:dyDescent="0.25">
      <c r="A97" s="166"/>
      <c r="B97" s="78" t="s">
        <v>35</v>
      </c>
      <c r="C97" s="89">
        <f>+C96</f>
        <v>0</v>
      </c>
      <c r="D97" s="89">
        <f>+D96</f>
        <v>0</v>
      </c>
      <c r="E97" s="90">
        <f>+E96</f>
        <v>0</v>
      </c>
      <c r="F97" s="170"/>
      <c r="G97" s="172">
        <f>+G96</f>
        <v>0</v>
      </c>
      <c r="H97" s="170"/>
      <c r="I97" s="169">
        <f>+I96</f>
        <v>0</v>
      </c>
      <c r="J97" s="170"/>
      <c r="K97" s="169">
        <f>+K96</f>
        <v>0</v>
      </c>
    </row>
    <row r="98" spans="1:11" x14ac:dyDescent="0.25">
      <c r="A98" s="167"/>
      <c r="B98" s="78" t="s">
        <v>34</v>
      </c>
      <c r="C98" s="81">
        <v>0.2</v>
      </c>
      <c r="D98" s="81">
        <v>0.7</v>
      </c>
      <c r="E98" s="82">
        <v>0.1</v>
      </c>
      <c r="F98" s="171"/>
      <c r="G98" s="172"/>
      <c r="H98" s="171"/>
      <c r="I98" s="169"/>
      <c r="J98" s="171"/>
      <c r="K98" s="169"/>
    </row>
    <row r="99" spans="1:11" ht="30" x14ac:dyDescent="0.25">
      <c r="A99" s="103"/>
      <c r="B99" s="85" t="s">
        <v>64</v>
      </c>
      <c r="C99" s="86" t="s">
        <v>51</v>
      </c>
      <c r="D99" s="104" t="s">
        <v>91</v>
      </c>
      <c r="E99" s="87" t="s">
        <v>87</v>
      </c>
      <c r="F99" s="68" t="s">
        <v>105</v>
      </c>
      <c r="G99" s="69" t="s">
        <v>36</v>
      </c>
      <c r="H99" s="70" t="s">
        <v>105</v>
      </c>
      <c r="I99" s="71" t="s">
        <v>36</v>
      </c>
      <c r="J99" s="68" t="s">
        <v>105</v>
      </c>
      <c r="K99" s="69" t="s">
        <v>36</v>
      </c>
    </row>
    <row r="100" spans="1:11" x14ac:dyDescent="0.25">
      <c r="A100" s="72">
        <v>4.17</v>
      </c>
      <c r="B100" s="73" t="s">
        <v>27</v>
      </c>
      <c r="C100" s="49">
        <f>+Diligenciar!B105</f>
        <v>0</v>
      </c>
      <c r="D100" s="49">
        <f>+Diligenciar!C105</f>
        <v>0</v>
      </c>
      <c r="E100" s="49">
        <f>+Diligenciar!D105</f>
        <v>0</v>
      </c>
      <c r="F100" s="102">
        <v>1800</v>
      </c>
      <c r="G100" s="88">
        <f>+F100*D100</f>
        <v>0</v>
      </c>
      <c r="H100" s="102">
        <v>2160</v>
      </c>
      <c r="I100" s="76">
        <f>+H100*(D100*1.04)</f>
        <v>0</v>
      </c>
      <c r="J100" s="102">
        <v>210</v>
      </c>
      <c r="K100" s="76">
        <f>+J100*(D100*1.04^2)</f>
        <v>0</v>
      </c>
    </row>
    <row r="101" spans="1:11" x14ac:dyDescent="0.25">
      <c r="A101" s="166"/>
      <c r="B101" s="78" t="s">
        <v>35</v>
      </c>
      <c r="C101" s="89">
        <f>+C100</f>
        <v>0</v>
      </c>
      <c r="D101" s="89">
        <f>+D100</f>
        <v>0</v>
      </c>
      <c r="E101" s="90">
        <f>+E100</f>
        <v>0</v>
      </c>
      <c r="F101" s="170"/>
      <c r="G101" s="172">
        <f>+G100</f>
        <v>0</v>
      </c>
      <c r="H101" s="170"/>
      <c r="I101" s="169">
        <f>+I100</f>
        <v>0</v>
      </c>
      <c r="J101" s="170"/>
      <c r="K101" s="169">
        <f>+K100</f>
        <v>0</v>
      </c>
    </row>
    <row r="102" spans="1:11" x14ac:dyDescent="0.25">
      <c r="A102" s="167"/>
      <c r="B102" s="78" t="s">
        <v>34</v>
      </c>
      <c r="C102" s="81">
        <v>0.2</v>
      </c>
      <c r="D102" s="81">
        <v>0.7</v>
      </c>
      <c r="E102" s="82">
        <v>0.1</v>
      </c>
      <c r="F102" s="171"/>
      <c r="G102" s="172"/>
      <c r="H102" s="171"/>
      <c r="I102" s="169"/>
      <c r="J102" s="171"/>
      <c r="K102" s="169"/>
    </row>
    <row r="103" spans="1:11" ht="30" x14ac:dyDescent="0.25">
      <c r="A103" s="103"/>
      <c r="B103" s="85" t="s">
        <v>66</v>
      </c>
      <c r="C103" s="86" t="s">
        <v>54</v>
      </c>
      <c r="D103" s="104" t="s">
        <v>55</v>
      </c>
      <c r="E103" s="87" t="s">
        <v>90</v>
      </c>
      <c r="F103" s="68" t="s">
        <v>105</v>
      </c>
      <c r="G103" s="69" t="s">
        <v>36</v>
      </c>
      <c r="H103" s="70" t="s">
        <v>105</v>
      </c>
      <c r="I103" s="71" t="s">
        <v>36</v>
      </c>
      <c r="J103" s="68" t="s">
        <v>105</v>
      </c>
      <c r="K103" s="69" t="s">
        <v>36</v>
      </c>
    </row>
    <row r="104" spans="1:11" x14ac:dyDescent="0.25">
      <c r="A104" s="72">
        <v>4.1900000000000004</v>
      </c>
      <c r="B104" s="73" t="s">
        <v>29</v>
      </c>
      <c r="C104" s="49">
        <f>+Diligenciar!B109</f>
        <v>0</v>
      </c>
      <c r="D104" s="49">
        <f>+Diligenciar!C109</f>
        <v>0</v>
      </c>
      <c r="E104" s="49">
        <f>+Diligenciar!D109</f>
        <v>0</v>
      </c>
      <c r="F104" s="102">
        <v>60</v>
      </c>
      <c r="G104" s="88">
        <f>+F104*D104</f>
        <v>0</v>
      </c>
      <c r="H104" s="102">
        <v>84</v>
      </c>
      <c r="I104" s="76">
        <f>+H104*(D104*1.03)</f>
        <v>0</v>
      </c>
      <c r="J104" s="102">
        <v>9</v>
      </c>
      <c r="K104" s="76">
        <f>+J104*(D104*1.03^2)</f>
        <v>0</v>
      </c>
    </row>
    <row r="105" spans="1:11" x14ac:dyDescent="0.25">
      <c r="A105" s="166"/>
      <c r="B105" s="78" t="s">
        <v>35</v>
      </c>
      <c r="C105" s="89">
        <f>+C104</f>
        <v>0</v>
      </c>
      <c r="D105" s="89">
        <f>+D104</f>
        <v>0</v>
      </c>
      <c r="E105" s="90">
        <f>+E104</f>
        <v>0</v>
      </c>
      <c r="F105" s="170"/>
      <c r="G105" s="172">
        <f>+G104</f>
        <v>0</v>
      </c>
      <c r="H105" s="170"/>
      <c r="I105" s="169">
        <f>+I104</f>
        <v>0</v>
      </c>
      <c r="J105" s="170"/>
      <c r="K105" s="169">
        <f>+K104</f>
        <v>0</v>
      </c>
    </row>
    <row r="106" spans="1:11" ht="15.75" thickBot="1" x14ac:dyDescent="0.3">
      <c r="A106" s="168"/>
      <c r="B106" s="107" t="s">
        <v>34</v>
      </c>
      <c r="C106" s="108">
        <v>0.2</v>
      </c>
      <c r="D106" s="108">
        <v>0.7</v>
      </c>
      <c r="E106" s="109">
        <v>0.1</v>
      </c>
      <c r="F106" s="180"/>
      <c r="G106" s="179"/>
      <c r="H106" s="180"/>
      <c r="I106" s="174"/>
      <c r="J106" s="180"/>
      <c r="K106" s="174"/>
    </row>
    <row r="107" spans="1:11" x14ac:dyDescent="0.25">
      <c r="F107" s="112">
        <f>+F5+F11+F18+F22+F26+F31+F36+F40+F44+F48+F52+F56+F60+F64+F68+F72+F76+F80+F84+F88+F92+F96+F100+F111+F104</f>
        <v>8038545.0162710557</v>
      </c>
      <c r="G107" s="112"/>
      <c r="I107" s="112"/>
      <c r="K107" s="112"/>
    </row>
    <row r="109" spans="1:11" x14ac:dyDescent="0.25">
      <c r="A109" s="113"/>
    </row>
    <row r="110" spans="1:11" ht="30" x14ac:dyDescent="0.25">
      <c r="A110" s="103"/>
      <c r="B110" s="85" t="s">
        <v>65</v>
      </c>
      <c r="C110" s="186" t="s">
        <v>68</v>
      </c>
      <c r="D110" s="187"/>
      <c r="E110" s="188"/>
      <c r="F110" s="68" t="s">
        <v>105</v>
      </c>
      <c r="G110" s="69" t="s">
        <v>36</v>
      </c>
      <c r="H110" s="70" t="s">
        <v>105</v>
      </c>
      <c r="I110" s="71" t="s">
        <v>36</v>
      </c>
      <c r="J110" s="68" t="s">
        <v>105</v>
      </c>
      <c r="K110" s="69" t="s">
        <v>36</v>
      </c>
    </row>
    <row r="111" spans="1:11" x14ac:dyDescent="0.25">
      <c r="A111" s="72">
        <v>4.18</v>
      </c>
      <c r="B111" s="73" t="s">
        <v>28</v>
      </c>
      <c r="C111" s="189">
        <f>+Diligenciar!B116</f>
        <v>0</v>
      </c>
      <c r="D111" s="190"/>
      <c r="E111" s="191"/>
      <c r="F111" s="102">
        <v>12</v>
      </c>
      <c r="G111" s="88">
        <f>+F111*C111</f>
        <v>0</v>
      </c>
      <c r="H111" s="102">
        <v>12</v>
      </c>
      <c r="I111" s="76">
        <f>+H111*(C111*1.03)</f>
        <v>0</v>
      </c>
      <c r="J111" s="102">
        <v>1</v>
      </c>
      <c r="K111" s="88">
        <f>+J111*(C111*1.03^2)</f>
        <v>0</v>
      </c>
    </row>
    <row r="112" spans="1:11" ht="32.25" customHeight="1" x14ac:dyDescent="0.25">
      <c r="A112" s="114"/>
      <c r="B112" s="115"/>
      <c r="C112" s="132"/>
      <c r="D112" s="132"/>
      <c r="E112" s="132"/>
      <c r="F112" s="116"/>
      <c r="G112" s="117"/>
      <c r="H112" s="116"/>
      <c r="I112" s="118"/>
      <c r="J112" s="116"/>
      <c r="K112" s="117"/>
    </row>
    <row r="113" spans="1:11" x14ac:dyDescent="0.25">
      <c r="A113" s="113"/>
      <c r="F113" s="119" t="s">
        <v>106</v>
      </c>
      <c r="G113" s="120">
        <f>+G37+G41+G45+G49+G53+G57+G61+G65+G69+G73+G77+G81+G85+G89+G93+G97+G101+G105+G111</f>
        <v>0</v>
      </c>
      <c r="H113" s="120"/>
      <c r="I113" s="120">
        <f>+I37+I41+I45+I49+I53+I57+I61+I65+I69+I73+I77+I81+I85+I89+I93+I97+I101+I105+I111</f>
        <v>0</v>
      </c>
      <c r="J113" s="120"/>
      <c r="K113" s="120">
        <f>+K37+K41+K45+K49+K53+K57+K61+K65+K69+K73+K77+K81+K85+K89+K93+K97+K101+K105+K111</f>
        <v>0</v>
      </c>
    </row>
    <row r="114" spans="1:11" x14ac:dyDescent="0.25">
      <c r="A114" s="113"/>
      <c r="F114" s="121"/>
      <c r="G114" s="122" t="str">
        <f>+IF(G113&gt;'Presupuesto Oficial'!B7,"Este valor excede el presupuesto"," ")</f>
        <v xml:space="preserve"> </v>
      </c>
      <c r="H114" s="122"/>
      <c r="I114" s="122" t="str">
        <f>+IF(I113&gt;'Presupuesto Oficial'!C7,"Este valor excede el presupuesto"," ")</f>
        <v xml:space="preserve"> </v>
      </c>
      <c r="J114" s="122"/>
      <c r="K114" s="122" t="str">
        <f>+IF(K113&gt;'Presupuesto Oficial'!D7,"Este valor excede el presupuesto"," ")</f>
        <v xml:space="preserve"> </v>
      </c>
    </row>
    <row r="115" spans="1:11" ht="32.25" customHeight="1" x14ac:dyDescent="0.25">
      <c r="A115" s="114"/>
      <c r="B115" s="115"/>
      <c r="C115" s="132"/>
      <c r="D115" s="132"/>
      <c r="E115" s="132"/>
      <c r="F115" s="116"/>
      <c r="G115" s="117"/>
      <c r="H115" s="116"/>
      <c r="I115" s="118"/>
      <c r="J115" s="116"/>
      <c r="K115" s="117"/>
    </row>
    <row r="116" spans="1:11" x14ac:dyDescent="0.25">
      <c r="A116" s="113"/>
      <c r="F116" s="119" t="s">
        <v>74</v>
      </c>
      <c r="G116" s="120">
        <f>+G111+G8+G14+G19+G23+G27+G32+G37+G41+G45+G49+G53+G57+G61+G65+G69+G73+G77+G81+G85+G89+G93+G97+G101+G105</f>
        <v>0</v>
      </c>
      <c r="H116" s="120"/>
      <c r="I116" s="120">
        <f>+I111+I8+I14+I19+I23+I27+I32+I37+I41+I45+I49+I53+I57+I61+I65+I69+I73+I77+I81+I85+I89+I93+I97+I101+I105</f>
        <v>0</v>
      </c>
      <c r="J116" s="120"/>
      <c r="K116" s="120">
        <f>+K111+K8+K14+K19+K23+K27+K32+K37+K41+K45+K49+K53+K57+K61+K65+K69+K73+K77+K81+K85+K89+K93+K97+K101+K105</f>
        <v>0</v>
      </c>
    </row>
    <row r="117" spans="1:11" x14ac:dyDescent="0.25">
      <c r="A117" s="113"/>
      <c r="F117" s="121"/>
      <c r="G117" s="122" t="str">
        <f>+IF(G116&gt;'Presupuesto Oficial'!B3,"Este valor excede el presupuesto"," ")</f>
        <v xml:space="preserve"> </v>
      </c>
      <c r="H117" s="122"/>
      <c r="I117" s="122" t="str">
        <f>+IF(I116&gt;'Presupuesto Oficial'!C3,"Este valor excede el presupuesto"," ")</f>
        <v xml:space="preserve"> </v>
      </c>
      <c r="J117" s="122"/>
      <c r="K117" s="122" t="str">
        <f>+IF(K116&gt;'Presupuesto Oficial'!D3,"Este valor excede el presupuesto"," ")</f>
        <v xml:space="preserve"> </v>
      </c>
    </row>
    <row r="118" spans="1:11" x14ac:dyDescent="0.25">
      <c r="A118" s="113"/>
      <c r="F118" s="121"/>
      <c r="G118" s="122"/>
      <c r="H118" s="122"/>
      <c r="I118" s="122"/>
      <c r="J118" s="122"/>
      <c r="K118" s="122"/>
    </row>
    <row r="119" spans="1:11" x14ac:dyDescent="0.25">
      <c r="A119" s="57"/>
      <c r="B119" s="111"/>
      <c r="D119" s="121"/>
      <c r="E119" s="122"/>
      <c r="F119" s="122"/>
      <c r="G119" s="122"/>
      <c r="H119" s="122"/>
      <c r="I119" s="122"/>
      <c r="J119" s="57"/>
      <c r="K119" s="57"/>
    </row>
    <row r="120" spans="1:11" ht="15.75" thickBot="1" x14ac:dyDescent="0.3">
      <c r="A120" s="57"/>
      <c r="B120" s="111"/>
      <c r="D120" s="123"/>
      <c r="E120" s="123"/>
      <c r="F120" s="123"/>
      <c r="G120" s="123"/>
      <c r="H120" s="123"/>
      <c r="I120" s="123"/>
      <c r="J120" s="57"/>
      <c r="K120" s="57"/>
    </row>
    <row r="121" spans="1:11" ht="15.75" thickBot="1" x14ac:dyDescent="0.3">
      <c r="A121" s="160" t="s">
        <v>70</v>
      </c>
      <c r="B121" s="160"/>
      <c r="C121" s="160"/>
      <c r="D121" s="160"/>
      <c r="E121" s="124" t="s">
        <v>71</v>
      </c>
      <c r="F121" s="130"/>
      <c r="J121" s="57"/>
      <c r="K121" s="57"/>
    </row>
    <row r="122" spans="1:11" x14ac:dyDescent="0.25">
      <c r="A122" s="161" t="s">
        <v>62</v>
      </c>
      <c r="B122" s="161"/>
      <c r="C122" s="161"/>
      <c r="D122" s="161"/>
      <c r="E122" s="125">
        <f>+C8*F7*C9+D8*F7*D9+E8*F7*E9+C14*F13*C15+D14*F13*D15+E14*F13*E15</f>
        <v>0</v>
      </c>
      <c r="F122" s="130"/>
      <c r="J122" s="57"/>
      <c r="K122" s="57"/>
    </row>
    <row r="123" spans="1:11" x14ac:dyDescent="0.25">
      <c r="A123" s="161" t="s">
        <v>141</v>
      </c>
      <c r="B123" s="161"/>
      <c r="C123" s="161"/>
      <c r="D123" s="161"/>
      <c r="E123" s="126">
        <f>+C19*F18*C20+D19*F18*D20+E19*F18*E20+C23*F22*C24+D23*F22*D24+E23*F22*E24+C27*F26*C28+D27*F26*D28+E27*F26*E28</f>
        <v>0</v>
      </c>
      <c r="F123" s="130"/>
      <c r="J123" s="57"/>
      <c r="K123" s="57"/>
    </row>
    <row r="124" spans="1:11" x14ac:dyDescent="0.25">
      <c r="A124" s="161" t="s">
        <v>142</v>
      </c>
      <c r="B124" s="161"/>
      <c r="C124" s="161"/>
      <c r="D124" s="161"/>
      <c r="E124" s="126">
        <f>+C32*F31*C33+D32*F31*D33+E32*F31*E33</f>
        <v>0</v>
      </c>
      <c r="F124" s="130"/>
      <c r="J124" s="57"/>
      <c r="K124" s="57"/>
    </row>
    <row r="125" spans="1:11" x14ac:dyDescent="0.25">
      <c r="A125" s="161" t="s">
        <v>63</v>
      </c>
      <c r="B125" s="161"/>
      <c r="C125" s="161"/>
      <c r="D125" s="161"/>
      <c r="E125" s="126">
        <f>+C37*F36*C38+D37*F36*D38+E37*F36*E38+C41*F40*C42+D41*F40*D42+E41*F40*E42+C45*F44*C46+D45*F44*D46+E45*F44*E46+C49*F48*C50+D49*F48*D50+E49*F48*E50+C53*F52*C54+D53*F52*D54+E53*F52*E54+C57*F56*C58+D57*F56*D58+E57*F56*E58+C61*F60*C62+D61*F60*D62+E61*F60*E62+C65*F64*C66+D65*F64*D66+E65*F64*E66+C69*F68*C70+D69*F68*D70+E69*F68*E70+C73*F72*C74+D73*F72*D74+E73*F72*E74+C77*F76*C78+D77*F76*D78+E77*F76*E78+C81*F80*C82+D81*F80*D82+E81*F80*E82+C85*F84*C86+D85*F84*D86+E85*F84*E86+C89*F88*C90+D89*F88*D90+E89*F88*E90+C93*F92*C94+D93*F92*D94+E93*F92*E94+C97*F96*C98+D97*F96*D98+E97*F96*E98+C101*F100*C102+D101*F100*D102+E101*F100*E102+C105*F104*C106+D105*F104*D106+E105*F104*E106</f>
        <v>0</v>
      </c>
      <c r="F125" s="130"/>
      <c r="J125" s="57"/>
      <c r="K125" s="57"/>
    </row>
    <row r="126" spans="1:11" ht="15.75" thickBot="1" x14ac:dyDescent="0.3">
      <c r="A126" s="161" t="s">
        <v>65</v>
      </c>
      <c r="B126" s="161"/>
      <c r="C126" s="161"/>
      <c r="D126" s="161"/>
      <c r="E126" s="127">
        <f>+C111</f>
        <v>0</v>
      </c>
      <c r="F126" s="130"/>
      <c r="J126" s="57"/>
      <c r="K126" s="57"/>
    </row>
    <row r="127" spans="1:11" ht="27" thickBot="1" x14ac:dyDescent="0.45">
      <c r="A127" s="162" t="s">
        <v>143</v>
      </c>
      <c r="B127" s="162"/>
      <c r="C127" s="162"/>
      <c r="D127" s="162"/>
      <c r="E127" s="131">
        <f>+SUM(E122:E126)</f>
        <v>0</v>
      </c>
      <c r="F127" s="130"/>
      <c r="J127" s="57"/>
      <c r="K127" s="57"/>
    </row>
    <row r="128" spans="1:11" x14ac:dyDescent="0.25">
      <c r="A128" s="57"/>
      <c r="B128" s="111"/>
      <c r="D128" s="110"/>
      <c r="E128" s="110"/>
      <c r="J128" s="57"/>
      <c r="K128" s="57"/>
    </row>
    <row r="129" spans="1:11" x14ac:dyDescent="0.25">
      <c r="A129" s="57"/>
      <c r="B129" s="111"/>
      <c r="D129" s="110"/>
      <c r="E129" s="110"/>
      <c r="J129" s="57"/>
      <c r="K129" s="57"/>
    </row>
  </sheetData>
  <sheetProtection password="C6C9" sheet="1" objects="1" scenarios="1"/>
  <mergeCells count="186">
    <mergeCell ref="K19:K20"/>
    <mergeCell ref="K23:K24"/>
    <mergeCell ref="K27:K28"/>
    <mergeCell ref="K32:K33"/>
    <mergeCell ref="K37:K38"/>
    <mergeCell ref="K41:K42"/>
    <mergeCell ref="J37:J38"/>
    <mergeCell ref="G45:G46"/>
    <mergeCell ref="G49:G50"/>
    <mergeCell ref="K45:K46"/>
    <mergeCell ref="K49:K50"/>
    <mergeCell ref="J27:J28"/>
    <mergeCell ref="H27:H28"/>
    <mergeCell ref="J19:J20"/>
    <mergeCell ref="H19:H20"/>
    <mergeCell ref="C111:E111"/>
    <mergeCell ref="K73:K74"/>
    <mergeCell ref="K97:K98"/>
    <mergeCell ref="K101:K102"/>
    <mergeCell ref="K105:K106"/>
    <mergeCell ref="K77:K78"/>
    <mergeCell ref="K81:K82"/>
    <mergeCell ref="K85:K86"/>
    <mergeCell ref="K89:K90"/>
    <mergeCell ref="K93:K94"/>
    <mergeCell ref="I81:I82"/>
    <mergeCell ref="I85:I86"/>
    <mergeCell ref="I89:I90"/>
    <mergeCell ref="I93:I94"/>
    <mergeCell ref="I97:I98"/>
    <mergeCell ref="I101:I102"/>
    <mergeCell ref="J101:J102"/>
    <mergeCell ref="H101:H102"/>
    <mergeCell ref="F101:F102"/>
    <mergeCell ref="F93:F94"/>
    <mergeCell ref="H93:H94"/>
    <mergeCell ref="J93:J94"/>
    <mergeCell ref="J97:J98"/>
    <mergeCell ref="I105:I106"/>
    <mergeCell ref="K69:K70"/>
    <mergeCell ref="I45:I46"/>
    <mergeCell ref="I49:I50"/>
    <mergeCell ref="I53:I54"/>
    <mergeCell ref="I57:I58"/>
    <mergeCell ref="I61:I62"/>
    <mergeCell ref="I65:I66"/>
    <mergeCell ref="I69:I70"/>
    <mergeCell ref="C110:E110"/>
    <mergeCell ref="I73:I74"/>
    <mergeCell ref="I77:I78"/>
    <mergeCell ref="G105:G106"/>
    <mergeCell ref="G73:G74"/>
    <mergeCell ref="G77:G78"/>
    <mergeCell ref="G81:G82"/>
    <mergeCell ref="G53:G54"/>
    <mergeCell ref="G57:G58"/>
    <mergeCell ref="G61:G62"/>
    <mergeCell ref="G65:G66"/>
    <mergeCell ref="G69:G70"/>
    <mergeCell ref="K53:K54"/>
    <mergeCell ref="J105:J106"/>
    <mergeCell ref="H105:H106"/>
    <mergeCell ref="F105:F106"/>
    <mergeCell ref="F27:F28"/>
    <mergeCell ref="F32:F33"/>
    <mergeCell ref="H32:H33"/>
    <mergeCell ref="J32:J33"/>
    <mergeCell ref="G37:G38"/>
    <mergeCell ref="G41:G42"/>
    <mergeCell ref="G27:G28"/>
    <mergeCell ref="G32:G33"/>
    <mergeCell ref="I27:I28"/>
    <mergeCell ref="I32:I33"/>
    <mergeCell ref="I37:I38"/>
    <mergeCell ref="I41:I42"/>
    <mergeCell ref="J41:J42"/>
    <mergeCell ref="H37:H38"/>
    <mergeCell ref="F37:F38"/>
    <mergeCell ref="H41:H42"/>
    <mergeCell ref="F19:F20"/>
    <mergeCell ref="J23:J24"/>
    <mergeCell ref="H23:H24"/>
    <mergeCell ref="F23:F24"/>
    <mergeCell ref="G19:G20"/>
    <mergeCell ref="G23:G24"/>
    <mergeCell ref="I19:I20"/>
    <mergeCell ref="I23:I24"/>
    <mergeCell ref="C1:E1"/>
    <mergeCell ref="G8:G9"/>
    <mergeCell ref="G14:G15"/>
    <mergeCell ref="J8:J9"/>
    <mergeCell ref="H8:H9"/>
    <mergeCell ref="F8:F9"/>
    <mergeCell ref="F14:F15"/>
    <mergeCell ref="H14:H15"/>
    <mergeCell ref="J14:J15"/>
    <mergeCell ref="F1:G1"/>
    <mergeCell ref="H1:I1"/>
    <mergeCell ref="I8:I9"/>
    <mergeCell ref="I14:I15"/>
    <mergeCell ref="C2:E2"/>
    <mergeCell ref="J1:K1"/>
    <mergeCell ref="K8:K9"/>
    <mergeCell ref="K14:K15"/>
    <mergeCell ref="A3:K3"/>
    <mergeCell ref="A8:A9"/>
    <mergeCell ref="A14:A15"/>
    <mergeCell ref="H97:H98"/>
    <mergeCell ref="F97:F98"/>
    <mergeCell ref="F85:F86"/>
    <mergeCell ref="H85:H86"/>
    <mergeCell ref="J85:J86"/>
    <mergeCell ref="J89:J90"/>
    <mergeCell ref="H89:H90"/>
    <mergeCell ref="F89:F90"/>
    <mergeCell ref="F77:F78"/>
    <mergeCell ref="H77:H78"/>
    <mergeCell ref="J77:J78"/>
    <mergeCell ref="J81:J82"/>
    <mergeCell ref="A19:A20"/>
    <mergeCell ref="A23:A24"/>
    <mergeCell ref="A27:A28"/>
    <mergeCell ref="A16:K16"/>
    <mergeCell ref="H81:H82"/>
    <mergeCell ref="F81:F82"/>
    <mergeCell ref="F69:F70"/>
    <mergeCell ref="H69:H70"/>
    <mergeCell ref="J53:J54"/>
    <mergeCell ref="A53:A54"/>
    <mergeCell ref="A57:A58"/>
    <mergeCell ref="A61:A62"/>
    <mergeCell ref="A65:A66"/>
    <mergeCell ref="A69:A70"/>
    <mergeCell ref="A32:A33"/>
    <mergeCell ref="A37:A38"/>
    <mergeCell ref="A41:A42"/>
    <mergeCell ref="A45:A46"/>
    <mergeCell ref="A49:A50"/>
    <mergeCell ref="A34:K34"/>
    <mergeCell ref="H53:H54"/>
    <mergeCell ref="F53:F54"/>
    <mergeCell ref="J57:J58"/>
    <mergeCell ref="H57:H58"/>
    <mergeCell ref="F57:F58"/>
    <mergeCell ref="J45:J46"/>
    <mergeCell ref="H45:H46"/>
    <mergeCell ref="F45:F46"/>
    <mergeCell ref="F49:F50"/>
    <mergeCell ref="H49:H50"/>
    <mergeCell ref="J49:J50"/>
    <mergeCell ref="F41:F42"/>
    <mergeCell ref="G97:G98"/>
    <mergeCell ref="G101:G102"/>
    <mergeCell ref="J69:J70"/>
    <mergeCell ref="J73:J74"/>
    <mergeCell ref="H73:H74"/>
    <mergeCell ref="F73:F74"/>
    <mergeCell ref="F61:F62"/>
    <mergeCell ref="H61:H62"/>
    <mergeCell ref="J61:J62"/>
    <mergeCell ref="J65:J66"/>
    <mergeCell ref="H65:H66"/>
    <mergeCell ref="A121:D121"/>
    <mergeCell ref="A122:D122"/>
    <mergeCell ref="A123:D123"/>
    <mergeCell ref="A124:D124"/>
    <mergeCell ref="A125:D125"/>
    <mergeCell ref="A126:D126"/>
    <mergeCell ref="A127:D127"/>
    <mergeCell ref="A29:K29"/>
    <mergeCell ref="A93:A94"/>
    <mergeCell ref="A97:A98"/>
    <mergeCell ref="A101:A102"/>
    <mergeCell ref="A105:A106"/>
    <mergeCell ref="A73:A74"/>
    <mergeCell ref="A77:A78"/>
    <mergeCell ref="A81:A82"/>
    <mergeCell ref="A85:A86"/>
    <mergeCell ref="A89:A90"/>
    <mergeCell ref="K57:K58"/>
    <mergeCell ref="K61:K62"/>
    <mergeCell ref="K65:K66"/>
    <mergeCell ref="F65:F66"/>
    <mergeCell ref="G85:G86"/>
    <mergeCell ref="G89:G90"/>
    <mergeCell ref="G93:G94"/>
  </mergeCells>
  <conditionalFormatting sqref="I117">
    <cfRule type="expression" dxfId="11" priority="17">
      <formula>$I$117= "Este valor excede el presupuesto"</formula>
    </cfRule>
  </conditionalFormatting>
  <conditionalFormatting sqref="K117">
    <cfRule type="expression" dxfId="10" priority="16">
      <formula>$K$117= "Este valor excede el presupuesto"</formula>
    </cfRule>
  </conditionalFormatting>
  <conditionalFormatting sqref="G114">
    <cfRule type="expression" dxfId="9" priority="4">
      <formula>$G$114= "Este valor excede el presupuesto"</formula>
    </cfRule>
  </conditionalFormatting>
  <conditionalFormatting sqref="I114">
    <cfRule type="expression" dxfId="8" priority="3">
      <formula>$I$114= "Este valor excede el presupuesto"</formula>
    </cfRule>
  </conditionalFormatting>
  <conditionalFormatting sqref="K114">
    <cfRule type="expression" dxfId="7" priority="2">
      <formula>$K$114= "Este valor excede el presupuesto"</formula>
    </cfRule>
  </conditionalFormatting>
  <conditionalFormatting sqref="G117">
    <cfRule type="expression" dxfId="6" priority="1">
      <formula>$I$117= "Este valor excede el presupuesto"</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 id="{E2BA3BDE-DC71-4425-8881-E2A1794E6526}">
            <xm:f>$G$116&gt;'Presupuesto Oficial'!$B$3</xm:f>
            <x14:dxf>
              <font>
                <b/>
                <i val="0"/>
              </font>
              <fill>
                <patternFill>
                  <bgColor rgb="FFFF0000"/>
                </patternFill>
              </fill>
            </x14:dxf>
          </x14:cfRule>
          <xm:sqref>G116</xm:sqref>
        </x14:conditionalFormatting>
        <x14:conditionalFormatting xmlns:xm="http://schemas.microsoft.com/office/excel/2006/main">
          <x14:cfRule type="expression" priority="21" id="{E511F478-1759-44BE-9826-2E24763D4F39}">
            <xm:f>$I$116&gt;'Presupuesto Oficial'!$C$3</xm:f>
            <x14:dxf>
              <font>
                <b/>
                <i val="0"/>
              </font>
              <fill>
                <patternFill>
                  <bgColor rgb="FFFF0000"/>
                </patternFill>
              </fill>
            </x14:dxf>
          </x14:cfRule>
          <xm:sqref>I116</xm:sqref>
        </x14:conditionalFormatting>
        <x14:conditionalFormatting xmlns:xm="http://schemas.microsoft.com/office/excel/2006/main">
          <x14:cfRule type="expression" priority="20" id="{6942ED26-89C6-43E5-A496-0C8FD9EAD148}">
            <xm:f>$K$116&gt;'Presupuesto Oficial'!$D$3</xm:f>
            <x14:dxf>
              <font>
                <b/>
                <i val="0"/>
              </font>
              <fill>
                <patternFill>
                  <bgColor rgb="FFFF0000"/>
                </patternFill>
              </fill>
            </x14:dxf>
          </x14:cfRule>
          <xm:sqref>K116</xm:sqref>
        </x14:conditionalFormatting>
        <x14:conditionalFormatting xmlns:xm="http://schemas.microsoft.com/office/excel/2006/main">
          <x14:cfRule type="expression" priority="7" id="{2FB2359F-EBC7-47A2-8EDF-2C3D020DA150}">
            <xm:f>$G$113&gt;'Presupuesto Oficial'!$B$7</xm:f>
            <x14:dxf>
              <font>
                <b/>
                <i val="0"/>
              </font>
              <fill>
                <patternFill>
                  <bgColor rgb="FFFF0000"/>
                </patternFill>
              </fill>
            </x14:dxf>
          </x14:cfRule>
          <xm:sqref>G113</xm:sqref>
        </x14:conditionalFormatting>
        <x14:conditionalFormatting xmlns:xm="http://schemas.microsoft.com/office/excel/2006/main">
          <x14:cfRule type="expression" priority="6" id="{3526BE56-42A1-432F-BCF3-1B6DB902AEF6}">
            <xm:f>$I$113&gt;'Presupuesto Oficial'!$C$7</xm:f>
            <x14:dxf>
              <font>
                <b/>
                <i val="0"/>
              </font>
              <fill>
                <patternFill>
                  <bgColor rgb="FFFF0000"/>
                </patternFill>
              </fill>
            </x14:dxf>
          </x14:cfRule>
          <xm:sqref>I113</xm:sqref>
        </x14:conditionalFormatting>
        <x14:conditionalFormatting xmlns:xm="http://schemas.microsoft.com/office/excel/2006/main">
          <x14:cfRule type="expression" priority="5" id="{34DAC570-8A61-4ADA-B196-58531B8A30E0}">
            <xm:f>$K$113&gt;'Presupuesto Oficial'!$D$7</xm:f>
            <x14:dxf>
              <font>
                <b/>
                <i val="0"/>
              </font>
              <fill>
                <patternFill>
                  <bgColor rgb="FFFF0000"/>
                </patternFill>
              </fill>
            </x14:dxf>
          </x14:cfRule>
          <xm:sqref>K113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Presupuesto Oficial</vt:lpstr>
      <vt:lpstr>Diligenciar</vt:lpstr>
      <vt:lpstr>Valor estimado contrato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Buitrago Rada</dc:creator>
  <cp:lastModifiedBy>Ramiro Beltran</cp:lastModifiedBy>
  <cp:lastPrinted>2014-10-31T15:17:20Z</cp:lastPrinted>
  <dcterms:created xsi:type="dcterms:W3CDTF">2014-10-29T15:58:12Z</dcterms:created>
  <dcterms:modified xsi:type="dcterms:W3CDTF">2014-11-01T02:18:01Z</dcterms:modified>
</cp:coreProperties>
</file>