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730" windowHeight="9525"/>
  </bookViews>
  <sheets>
    <sheet name="Instructivo" sheetId="6" r:id="rId1"/>
    <sheet name="Presupuesto Oficial" sheetId="4" r:id="rId2"/>
    <sheet name="Diligenciar" sheetId="5" r:id="rId3"/>
    <sheet name="Valor estimado contrato" sheetId="3" r:id="rId4"/>
  </sheets>
  <definedNames>
    <definedName name="_xlnm.Print_Area" localSheetId="2">Diligenciar!$A$1:$D$125</definedName>
    <definedName name="_xlnm.Print_Titles" localSheetId="2">Diligenciar!$1:$6</definedName>
  </definedNames>
  <calcPr calcId="145621"/>
</workbook>
</file>

<file path=xl/calcChain.xml><?xml version="1.0" encoding="utf-8"?>
<calcChain xmlns="http://schemas.openxmlformats.org/spreadsheetml/2006/main">
  <c r="A15" i="5" l="1"/>
  <c r="A16" i="5"/>
  <c r="A17" i="5"/>
  <c r="A22" i="5"/>
  <c r="A26" i="5"/>
  <c r="A30" i="5"/>
  <c r="A35" i="5"/>
  <c r="A40" i="5"/>
  <c r="A44" i="5"/>
  <c r="A48" i="5"/>
  <c r="A52" i="5"/>
  <c r="A56" i="5"/>
  <c r="A60" i="5"/>
  <c r="A64" i="5"/>
  <c r="A68" i="5"/>
  <c r="A72" i="5"/>
  <c r="A76" i="5"/>
  <c r="A80" i="5"/>
  <c r="A84" i="5"/>
  <c r="A88" i="5"/>
  <c r="A92" i="5"/>
  <c r="A96" i="5"/>
  <c r="A100" i="5"/>
  <c r="A104" i="5"/>
  <c r="A108" i="5"/>
  <c r="A115" i="5"/>
  <c r="E10" i="5" l="1"/>
  <c r="D110" i="5" l="1"/>
  <c r="C110" i="5"/>
  <c r="B110" i="5"/>
  <c r="D106" i="5"/>
  <c r="C106" i="5"/>
  <c r="B106" i="5"/>
  <c r="D102" i="5"/>
  <c r="C102" i="5"/>
  <c r="B102" i="5"/>
  <c r="D98" i="5"/>
  <c r="C98" i="5"/>
  <c r="B98" i="5"/>
  <c r="D94" i="5"/>
  <c r="C94" i="5"/>
  <c r="B94" i="5"/>
  <c r="D90" i="5"/>
  <c r="C90" i="5"/>
  <c r="B90" i="5"/>
  <c r="D86" i="5"/>
  <c r="C86" i="5"/>
  <c r="B86" i="5"/>
  <c r="D82" i="5"/>
  <c r="C82" i="5"/>
  <c r="B82" i="5"/>
  <c r="D78" i="5"/>
  <c r="C78" i="5"/>
  <c r="B78" i="5"/>
  <c r="D74" i="5"/>
  <c r="C74" i="5"/>
  <c r="B74" i="5"/>
  <c r="D70" i="5"/>
  <c r="C70" i="5"/>
  <c r="B70" i="5"/>
  <c r="D66" i="5"/>
  <c r="C66" i="5"/>
  <c r="B66" i="5"/>
  <c r="D62" i="5"/>
  <c r="C62" i="5"/>
  <c r="B62" i="5"/>
  <c r="D58" i="5"/>
  <c r="C58" i="5"/>
  <c r="B58" i="5"/>
  <c r="D54" i="5"/>
  <c r="C54" i="5"/>
  <c r="B54" i="5"/>
  <c r="D50" i="5"/>
  <c r="C50" i="5"/>
  <c r="B50" i="5"/>
  <c r="D46" i="5"/>
  <c r="C46" i="5"/>
  <c r="B46" i="5"/>
  <c r="D42" i="5"/>
  <c r="C42" i="5"/>
  <c r="B42" i="5"/>
  <c r="D37" i="5"/>
  <c r="C37" i="5"/>
  <c r="B37" i="5"/>
  <c r="D32" i="5"/>
  <c r="C32" i="5"/>
  <c r="B32" i="5"/>
  <c r="D28" i="5"/>
  <c r="C28" i="5"/>
  <c r="B28" i="5"/>
  <c r="D24" i="5"/>
  <c r="C24" i="5"/>
  <c r="B24" i="5"/>
  <c r="D19" i="5"/>
  <c r="C19" i="5"/>
  <c r="B19" i="5"/>
  <c r="D13" i="5"/>
  <c r="C13" i="5"/>
  <c r="B13" i="5"/>
  <c r="D107" i="5" l="1"/>
  <c r="C107" i="5"/>
  <c r="B107" i="5"/>
  <c r="D103" i="5"/>
  <c r="C103" i="5"/>
  <c r="B103" i="5"/>
  <c r="D99" i="5"/>
  <c r="C99" i="5"/>
  <c r="B99" i="5"/>
  <c r="D95" i="5"/>
  <c r="C95" i="5"/>
  <c r="B95" i="5"/>
  <c r="D91" i="5"/>
  <c r="C91" i="5"/>
  <c r="B91" i="5"/>
  <c r="D87" i="5"/>
  <c r="C87" i="5"/>
  <c r="B87" i="5"/>
  <c r="D83" i="5"/>
  <c r="C83" i="5"/>
  <c r="B83" i="5"/>
  <c r="D79" i="5"/>
  <c r="C79" i="5"/>
  <c r="B79" i="5"/>
  <c r="D75" i="5"/>
  <c r="C75" i="5"/>
  <c r="B75" i="5"/>
  <c r="D71" i="5"/>
  <c r="C71" i="5"/>
  <c r="B71" i="5"/>
  <c r="D67" i="5"/>
  <c r="C67" i="5"/>
  <c r="B67" i="5"/>
  <c r="D63" i="5"/>
  <c r="C63" i="5"/>
  <c r="B63" i="5"/>
  <c r="D59" i="5"/>
  <c r="C59" i="5"/>
  <c r="B59" i="5"/>
  <c r="D55" i="5"/>
  <c r="C55" i="5"/>
  <c r="B55" i="5"/>
  <c r="D51" i="5"/>
  <c r="C51" i="5"/>
  <c r="B51" i="5"/>
  <c r="D47" i="5"/>
  <c r="C47" i="5"/>
  <c r="B47" i="5"/>
  <c r="D43" i="5"/>
  <c r="C43" i="5"/>
  <c r="B43" i="5"/>
  <c r="D39" i="5"/>
  <c r="C39" i="5"/>
  <c r="B39" i="5"/>
  <c r="D34" i="5"/>
  <c r="C34" i="5"/>
  <c r="B34" i="5"/>
  <c r="D29" i="5"/>
  <c r="C29" i="5"/>
  <c r="B29" i="5"/>
  <c r="D25" i="5"/>
  <c r="C25" i="5"/>
  <c r="B25" i="5"/>
  <c r="D21" i="5"/>
  <c r="C21" i="5"/>
  <c r="B21" i="5"/>
  <c r="D14" i="5"/>
  <c r="C14" i="5"/>
  <c r="B14" i="5"/>
  <c r="D8" i="5"/>
  <c r="C8" i="5"/>
  <c r="B8" i="5"/>
  <c r="C111" i="3" l="1"/>
  <c r="E126" i="3" s="1"/>
  <c r="A33" i="5"/>
  <c r="E104" i="3"/>
  <c r="D104" i="3"/>
  <c r="C104" i="3"/>
  <c r="E100" i="3"/>
  <c r="D100" i="3"/>
  <c r="C100" i="3"/>
  <c r="E96" i="3"/>
  <c r="D96" i="3"/>
  <c r="C96" i="3"/>
  <c r="E92" i="3"/>
  <c r="D92" i="3"/>
  <c r="C92" i="3"/>
  <c r="E88" i="3"/>
  <c r="D88" i="3"/>
  <c r="C88" i="3"/>
  <c r="E84" i="3"/>
  <c r="D84" i="3"/>
  <c r="C84" i="3"/>
  <c r="E80" i="3"/>
  <c r="D80" i="3"/>
  <c r="C80" i="3"/>
  <c r="E76" i="3"/>
  <c r="D76" i="3"/>
  <c r="C76" i="3"/>
  <c r="E72" i="3"/>
  <c r="D72" i="3"/>
  <c r="C72" i="3"/>
  <c r="E68" i="3"/>
  <c r="D68" i="3"/>
  <c r="C68" i="3"/>
  <c r="E64" i="3"/>
  <c r="D64" i="3"/>
  <c r="C64" i="3"/>
  <c r="E60" i="3"/>
  <c r="D60" i="3"/>
  <c r="C60" i="3"/>
  <c r="E56" i="3"/>
  <c r="D56" i="3"/>
  <c r="C56" i="3"/>
  <c r="E52" i="3"/>
  <c r="D52" i="3"/>
  <c r="C52" i="3"/>
  <c r="E48" i="3"/>
  <c r="D48" i="3"/>
  <c r="C48" i="3"/>
  <c r="E44" i="3"/>
  <c r="D44" i="3"/>
  <c r="C44" i="3"/>
  <c r="E40" i="3"/>
  <c r="D40" i="3"/>
  <c r="C40" i="3"/>
  <c r="E36" i="3"/>
  <c r="D36" i="3"/>
  <c r="C36" i="3"/>
  <c r="E31" i="3"/>
  <c r="D31" i="3"/>
  <c r="I31" i="3" s="1"/>
  <c r="C31" i="3"/>
  <c r="E26" i="3"/>
  <c r="D26" i="3"/>
  <c r="C26" i="3"/>
  <c r="E22" i="3"/>
  <c r="D22" i="3"/>
  <c r="C22" i="3"/>
  <c r="E18" i="3"/>
  <c r="D18" i="3"/>
  <c r="C18" i="3"/>
  <c r="E13" i="3"/>
  <c r="D13" i="3"/>
  <c r="C13" i="3"/>
  <c r="E12" i="3"/>
  <c r="D12" i="3"/>
  <c r="G12" i="3" s="1"/>
  <c r="C12" i="3"/>
  <c r="E11" i="3"/>
  <c r="D11" i="3"/>
  <c r="C11" i="3"/>
  <c r="E7" i="3"/>
  <c r="D7" i="3"/>
  <c r="C7" i="3"/>
  <c r="E6" i="3"/>
  <c r="D6" i="3"/>
  <c r="C6" i="3"/>
  <c r="E5" i="3"/>
  <c r="D5" i="3"/>
  <c r="C5" i="3"/>
  <c r="A38" i="5" l="1"/>
  <c r="A20" i="5"/>
  <c r="A7" i="5"/>
  <c r="E115" i="5" l="1"/>
  <c r="E108" i="5"/>
  <c r="E104" i="5"/>
  <c r="E100" i="5"/>
  <c r="E96" i="5"/>
  <c r="E92" i="5"/>
  <c r="E88" i="5"/>
  <c r="E84" i="5"/>
  <c r="E80" i="5"/>
  <c r="E76" i="5"/>
  <c r="E72" i="5"/>
  <c r="E68" i="5"/>
  <c r="E64" i="5"/>
  <c r="E60" i="5"/>
  <c r="E56" i="5"/>
  <c r="E52" i="5"/>
  <c r="E48" i="5"/>
  <c r="E44" i="5"/>
  <c r="E40" i="5"/>
  <c r="E35" i="5"/>
  <c r="E30" i="5"/>
  <c r="E26" i="5"/>
  <c r="E22" i="5"/>
  <c r="E17" i="5"/>
  <c r="E16" i="5"/>
  <c r="E15" i="5"/>
  <c r="E11" i="5"/>
  <c r="E9" i="5"/>
  <c r="D109" i="5"/>
  <c r="C109" i="5"/>
  <c r="B109" i="5"/>
  <c r="D105" i="5"/>
  <c r="C105" i="5"/>
  <c r="B105" i="5"/>
  <c r="D101" i="5"/>
  <c r="C101" i="5"/>
  <c r="B101" i="5"/>
  <c r="D97" i="5"/>
  <c r="C97" i="5"/>
  <c r="B97" i="5"/>
  <c r="D93" i="5"/>
  <c r="C93" i="5"/>
  <c r="B93" i="5"/>
  <c r="D89" i="5"/>
  <c r="C89" i="5"/>
  <c r="B89" i="5"/>
  <c r="D85" i="5"/>
  <c r="C85" i="5"/>
  <c r="B85" i="5"/>
  <c r="D81" i="5"/>
  <c r="C81" i="5"/>
  <c r="B81" i="5"/>
  <c r="D77" i="5"/>
  <c r="C77" i="5"/>
  <c r="B77" i="5"/>
  <c r="D73" i="5"/>
  <c r="C73" i="5"/>
  <c r="B73" i="5"/>
  <c r="D69" i="5"/>
  <c r="C69" i="5"/>
  <c r="B69" i="5"/>
  <c r="D65" i="5"/>
  <c r="C65" i="5"/>
  <c r="B65" i="5"/>
  <c r="D61" i="5"/>
  <c r="C61" i="5"/>
  <c r="B61" i="5"/>
  <c r="D57" i="5"/>
  <c r="C57" i="5"/>
  <c r="B57" i="5"/>
  <c r="D53" i="5"/>
  <c r="C53" i="5"/>
  <c r="B53" i="5"/>
  <c r="D49" i="5"/>
  <c r="C49" i="5"/>
  <c r="B49" i="5"/>
  <c r="D45" i="5"/>
  <c r="C45" i="5"/>
  <c r="B45" i="5"/>
  <c r="D41" i="5"/>
  <c r="C41" i="5"/>
  <c r="B41" i="5"/>
  <c r="D36" i="5"/>
  <c r="C36" i="5"/>
  <c r="B36" i="5"/>
  <c r="D31" i="5"/>
  <c r="C31" i="5"/>
  <c r="B31" i="5"/>
  <c r="D27" i="5"/>
  <c r="C27" i="5"/>
  <c r="B27" i="5"/>
  <c r="D23" i="5"/>
  <c r="C23" i="5"/>
  <c r="B23" i="5"/>
  <c r="D18" i="5"/>
  <c r="C18" i="5"/>
  <c r="B18" i="5"/>
  <c r="E37" i="3" l="1"/>
  <c r="D37" i="3"/>
  <c r="C37" i="3"/>
  <c r="E41" i="3"/>
  <c r="D41" i="3"/>
  <c r="C41" i="3"/>
  <c r="E45" i="3"/>
  <c r="D45" i="3"/>
  <c r="C45" i="3"/>
  <c r="E49" i="3"/>
  <c r="D49" i="3"/>
  <c r="C49" i="3"/>
  <c r="E53" i="3"/>
  <c r="D53" i="3"/>
  <c r="C53" i="3"/>
  <c r="E57" i="3"/>
  <c r="D57" i="3"/>
  <c r="C57" i="3"/>
  <c r="E61" i="3"/>
  <c r="D61" i="3"/>
  <c r="C61" i="3"/>
  <c r="E65" i="3"/>
  <c r="D65" i="3"/>
  <c r="C65" i="3"/>
  <c r="E69" i="3"/>
  <c r="D69" i="3"/>
  <c r="C69" i="3"/>
  <c r="E73" i="3"/>
  <c r="D73" i="3"/>
  <c r="C73" i="3"/>
  <c r="E77" i="3"/>
  <c r="D77" i="3"/>
  <c r="C77" i="3"/>
  <c r="E81" i="3"/>
  <c r="D81" i="3"/>
  <c r="C81" i="3"/>
  <c r="E85" i="3"/>
  <c r="D85" i="3"/>
  <c r="C85" i="3"/>
  <c r="E89" i="3"/>
  <c r="D89" i="3"/>
  <c r="C89" i="3"/>
  <c r="E93" i="3"/>
  <c r="D93" i="3"/>
  <c r="C93" i="3"/>
  <c r="E97" i="3"/>
  <c r="D97" i="3"/>
  <c r="C97" i="3"/>
  <c r="E101" i="3"/>
  <c r="D101" i="3"/>
  <c r="C101" i="3"/>
  <c r="E105" i="3"/>
  <c r="D105" i="3"/>
  <c r="C105" i="3"/>
  <c r="D8" i="3"/>
  <c r="C12" i="5" s="1"/>
  <c r="D14" i="3"/>
  <c r="D19" i="3"/>
  <c r="D23" i="3"/>
  <c r="D27" i="3"/>
  <c r="D32" i="3"/>
  <c r="E125" i="3" l="1"/>
  <c r="K111" i="3"/>
  <c r="K104" i="3"/>
  <c r="K100" i="3"/>
  <c r="K96" i="3"/>
  <c r="K92" i="3"/>
  <c r="K88" i="3"/>
  <c r="K84" i="3"/>
  <c r="K80" i="3"/>
  <c r="K76" i="3"/>
  <c r="K72" i="3"/>
  <c r="K68" i="3"/>
  <c r="K64" i="3"/>
  <c r="K60" i="3"/>
  <c r="K56" i="3"/>
  <c r="K52" i="3"/>
  <c r="K48" i="3"/>
  <c r="K44" i="3"/>
  <c r="K40" i="3"/>
  <c r="K36" i="3"/>
  <c r="K31" i="3"/>
  <c r="K26" i="3"/>
  <c r="K22" i="3"/>
  <c r="K18" i="3"/>
  <c r="K13" i="3"/>
  <c r="K12" i="3"/>
  <c r="K11" i="3"/>
  <c r="K7" i="3"/>
  <c r="K6" i="3"/>
  <c r="K5" i="3"/>
  <c r="I111" i="3" l="1"/>
  <c r="G111" i="3"/>
  <c r="I104" i="3"/>
  <c r="I100" i="3"/>
  <c r="I96" i="3"/>
  <c r="I92" i="3"/>
  <c r="I88" i="3"/>
  <c r="I84" i="3"/>
  <c r="I80" i="3"/>
  <c r="I76" i="3"/>
  <c r="I72" i="3"/>
  <c r="I68" i="3"/>
  <c r="I64" i="3"/>
  <c r="I60" i="3"/>
  <c r="I56" i="3"/>
  <c r="I52" i="3"/>
  <c r="I48" i="3"/>
  <c r="I44" i="3"/>
  <c r="I40" i="3"/>
  <c r="I36" i="3"/>
  <c r="I26" i="3" l="1"/>
  <c r="I22" i="3"/>
  <c r="I13" i="3"/>
  <c r="I18" i="3"/>
  <c r="I12" i="3"/>
  <c r="I11" i="3"/>
  <c r="I7" i="3"/>
  <c r="I5" i="3"/>
  <c r="I6" i="3"/>
  <c r="G104" i="3" l="1"/>
  <c r="G100" i="3"/>
  <c r="G96" i="3"/>
  <c r="G92" i="3"/>
  <c r="G88" i="3"/>
  <c r="G84" i="3"/>
  <c r="G80" i="3"/>
  <c r="G76" i="3"/>
  <c r="G72" i="3"/>
  <c r="G68" i="3"/>
  <c r="G64" i="3"/>
  <c r="G60" i="3"/>
  <c r="G56" i="3"/>
  <c r="G52" i="3"/>
  <c r="G48" i="3"/>
  <c r="G44" i="3"/>
  <c r="G40" i="3"/>
  <c r="G36" i="3"/>
  <c r="G31" i="3"/>
  <c r="G26" i="3"/>
  <c r="G22" i="3"/>
  <c r="G18" i="3"/>
  <c r="G13" i="3"/>
  <c r="G11" i="3"/>
  <c r="G7" i="3"/>
  <c r="G6" i="3"/>
  <c r="G5" i="3"/>
  <c r="G8" i="3" l="1"/>
  <c r="K8" i="3"/>
  <c r="K105" i="3" l="1"/>
  <c r="K101" i="3"/>
  <c r="K97" i="3"/>
  <c r="K93" i="3"/>
  <c r="K89" i="3"/>
  <c r="K85" i="3"/>
  <c r="K81" i="3"/>
  <c r="K77" i="3"/>
  <c r="K73" i="3"/>
  <c r="K69" i="3"/>
  <c r="K65" i="3"/>
  <c r="K61" i="3"/>
  <c r="K57" i="3"/>
  <c r="K53" i="3"/>
  <c r="K49" i="3"/>
  <c r="K45" i="3"/>
  <c r="K41" i="3"/>
  <c r="K37" i="3"/>
  <c r="K32" i="3"/>
  <c r="K27" i="3"/>
  <c r="K23" i="3"/>
  <c r="K19" i="3"/>
  <c r="K14" i="3"/>
  <c r="I105" i="3"/>
  <c r="I101" i="3"/>
  <c r="I97" i="3"/>
  <c r="I93" i="3"/>
  <c r="I89" i="3"/>
  <c r="I85" i="3"/>
  <c r="I81" i="3"/>
  <c r="I77" i="3"/>
  <c r="I73" i="3"/>
  <c r="I69" i="3"/>
  <c r="I65" i="3"/>
  <c r="I61" i="3"/>
  <c r="I57" i="3"/>
  <c r="I53" i="3"/>
  <c r="I49" i="3"/>
  <c r="I45" i="3"/>
  <c r="I41" i="3"/>
  <c r="I37" i="3"/>
  <c r="I32" i="3"/>
  <c r="I27" i="3"/>
  <c r="I23" i="3"/>
  <c r="I19" i="3"/>
  <c r="G105" i="3"/>
  <c r="G101" i="3"/>
  <c r="G97" i="3"/>
  <c r="G93" i="3"/>
  <c r="G89" i="3"/>
  <c r="G85" i="3"/>
  <c r="G81" i="3"/>
  <c r="G77" i="3"/>
  <c r="G73" i="3"/>
  <c r="G69" i="3"/>
  <c r="G65" i="3"/>
  <c r="G61" i="3"/>
  <c r="G57" i="3"/>
  <c r="G53" i="3"/>
  <c r="G49" i="3"/>
  <c r="G45" i="3"/>
  <c r="G41" i="3"/>
  <c r="G37" i="3"/>
  <c r="E32" i="3"/>
  <c r="C32" i="3"/>
  <c r="E27" i="3"/>
  <c r="C27" i="3"/>
  <c r="E23" i="3"/>
  <c r="C23" i="3"/>
  <c r="E19" i="3"/>
  <c r="C19" i="3"/>
  <c r="G32" i="3"/>
  <c r="G27" i="3"/>
  <c r="G23" i="3"/>
  <c r="G19" i="3"/>
  <c r="E14" i="3"/>
  <c r="C14" i="3"/>
  <c r="E8" i="3"/>
  <c r="D12" i="5" s="1"/>
  <c r="E124" i="3" l="1"/>
  <c r="E123" i="3"/>
  <c r="G113" i="3"/>
  <c r="G114" i="3" s="1"/>
  <c r="I113" i="3"/>
  <c r="I114" i="3" s="1"/>
  <c r="K113" i="3"/>
  <c r="K114" i="3" s="1"/>
  <c r="K116" i="3"/>
  <c r="K117" i="3" s="1"/>
  <c r="I14" i="3"/>
  <c r="I8" i="3"/>
  <c r="G14" i="3"/>
  <c r="G116" i="3" s="1"/>
  <c r="G117" i="3" s="1"/>
  <c r="I116" i="3" l="1"/>
  <c r="I117" i="3" s="1"/>
  <c r="C8" i="3"/>
  <c r="E122" i="3" l="1"/>
  <c r="E127" i="3" s="1"/>
  <c r="B12" i="5"/>
</calcChain>
</file>

<file path=xl/sharedStrings.xml><?xml version="1.0" encoding="utf-8"?>
<sst xmlns="http://schemas.openxmlformats.org/spreadsheetml/2006/main" count="485" uniqueCount="150">
  <si>
    <t>ITEM</t>
  </si>
  <si>
    <t>DESCRIPCIÓN</t>
  </si>
  <si>
    <t>Recepción de los archivos de cada periodo de facturación y de notificaciones de acuerdo al cronograma establecido y Georeferenciación de la información para determinar inconsistencias en datos demográficos</t>
  </si>
  <si>
    <t>Impresión de recibos de pagos (Tamaño carta, Bond, Duplex a color) en los modelis de color balnco o rosado.</t>
  </si>
  <si>
    <t>Impresión de notificaciones y/o cartas (Tamaño carta, Bond, Una cara, color negro) relacionadas con la gestión de Cartera y Cobranza de acuerdo a las caracteristicas indicadas en el Anexo 1</t>
  </si>
  <si>
    <t>Alistamiento de los recibos de pago ( Plegado en C, Autoensombrado, microperforación transversal)de acuerdo a las caracteristicas indicadas en el Anexo 01</t>
  </si>
  <si>
    <t>Alistamiento de notificaciones y/o cartas e insertos de Cartera y Cobranza (Plegado en Z, Grapado) de acuerdo a las caracteristicas indicadas en el Anexo 01</t>
  </si>
  <si>
    <t>Distribución física de la facturación, notificaciones e insertos de cobranza a los beneficiarios de crédito educativo del ICETEX que residan en la ciudad de Bogotá y ciudades capitales</t>
  </si>
  <si>
    <t>Distribución física de la facturación, notificaciones e insertos de cobranza a los beneficiarios de crédito educativo del ICETEX que residan en circunvecinas de la ciudad de Bogotá y ciudades capitales</t>
  </si>
  <si>
    <t>Distribución física de la facturación, notificaciones e insertos de cobranza a los beneficiarios de crédito educativo del ICETEX que residan en lugares apartados, veredas y lugares  de difícil acceso.</t>
  </si>
  <si>
    <t>Extractos virtuales (Cambio a factura electronica)</t>
  </si>
  <si>
    <t>Recolección y envio documento individual nacional</t>
  </si>
  <si>
    <t>Recolección y envio documento individual especial</t>
  </si>
  <si>
    <t>Recolección y envio documento individual urbano</t>
  </si>
  <si>
    <t>Recolección y envio documento individual zonal</t>
  </si>
  <si>
    <t>Recolección y envio documento individual internacional</t>
  </si>
  <si>
    <t>Recolección y envio mercancia nacional</t>
  </si>
  <si>
    <t>Recolección y envio mercancia especial</t>
  </si>
  <si>
    <t>Recolección y envio mercancia urbano</t>
  </si>
  <si>
    <t>Recolección y envio mercancia zonal</t>
  </si>
  <si>
    <t>Recolección y envio documento tula nacional</t>
  </si>
  <si>
    <t>Recolección y envio documento tula especial</t>
  </si>
  <si>
    <t>Recolección y envio documento tula urbano</t>
  </si>
  <si>
    <t>Recolección y envio documento tula zonal</t>
  </si>
  <si>
    <t>Recolección y envio documento masivo nacional</t>
  </si>
  <si>
    <t>Recolección y envio documento masivo especial</t>
  </si>
  <si>
    <t>Recolección y envio documento masivo urbano</t>
  </si>
  <si>
    <t>Recolección y envio documento masivo zonal</t>
  </si>
  <si>
    <t>Motorizado Bogota</t>
  </si>
  <si>
    <t>Empaque y embalaje</t>
  </si>
  <si>
    <t>AÑO 2015</t>
  </si>
  <si>
    <t>AÑO 2016</t>
  </si>
  <si>
    <t>AÑO 2017</t>
  </si>
  <si>
    <t>TOTAL</t>
  </si>
  <si>
    <t>CALCULO PRESUPUESTO VALOR</t>
  </si>
  <si>
    <t>10,001 - 30,000</t>
  </si>
  <si>
    <t>EXTRACTOS</t>
  </si>
  <si>
    <t>NOTIFICACIONES</t>
  </si>
  <si>
    <t>DISTRIBUCIÓN Y NOTIFICACIÓN A BENEFICIARIOS CAPITALES</t>
  </si>
  <si>
    <t>CIRCUNVECINAS</t>
  </si>
  <si>
    <t>APARTADAS</t>
  </si>
  <si>
    <t>ELECTRONICA</t>
  </si>
  <si>
    <t>0-10</t>
  </si>
  <si>
    <t>0-5</t>
  </si>
  <si>
    <t>0-50</t>
  </si>
  <si>
    <t>2015 (12 MESES)</t>
  </si>
  <si>
    <t>2016 (12 MESES)</t>
  </si>
  <si>
    <t>2017 (1 MES)</t>
  </si>
  <si>
    <t>PRECIO UNITARIO RANGOS MENSUALES</t>
  </si>
  <si>
    <t>IMPRESIÓN Y ALISTAMIENTO</t>
  </si>
  <si>
    <t>CORRESPONDENCIA</t>
  </si>
  <si>
    <t>RECOLECCIÓN Y ENVIO</t>
  </si>
  <si>
    <t>MOTORIZADO</t>
  </si>
  <si>
    <t>EMPAQUE Y EMBALAJE</t>
  </si>
  <si>
    <t>TOTALES</t>
  </si>
  <si>
    <t>PRECIO MES</t>
  </si>
  <si>
    <t>PRECIO UNITARIO RANGOS MENSUALES (Incluye IVA)</t>
  </si>
  <si>
    <t>CONCEPTO</t>
  </si>
  <si>
    <t>PRESUPUESTO TOTAL APROBADO</t>
  </si>
  <si>
    <r>
      <t xml:space="preserve">CORRESPONDENCIA </t>
    </r>
    <r>
      <rPr>
        <b/>
        <sz val="11"/>
        <color rgb="FFC00000"/>
        <rFont val="Calibri"/>
        <family val="2"/>
        <scheme val="minor"/>
      </rPr>
      <t>(Incluido dentro del presupuesto total aprobado)</t>
    </r>
  </si>
  <si>
    <t>TOTAL OFERTA</t>
  </si>
  <si>
    <t>0 - 20,000</t>
  </si>
  <si>
    <t>0 - 10,000</t>
  </si>
  <si>
    <t>Mayor a 30,001</t>
  </si>
  <si>
    <t>0 - 1,000</t>
  </si>
  <si>
    <t>Mayor a 1501</t>
  </si>
  <si>
    <t>Mayor a 301</t>
  </si>
  <si>
    <t>Mayor a 31</t>
  </si>
  <si>
    <t>Mayor a 21</t>
  </si>
  <si>
    <t>6 - 20</t>
  </si>
  <si>
    <t>Mayor a 11</t>
  </si>
  <si>
    <t>Mayor a 801</t>
  </si>
  <si>
    <t>CANTIDADES ANUALES HASTA</t>
  </si>
  <si>
    <t xml:space="preserve"> OFERTA CORRESPONDENCIA</t>
  </si>
  <si>
    <t>1.</t>
  </si>
  <si>
    <t>Se deben mantener las cantidades estimadas para cada uno de los ítems.</t>
  </si>
  <si>
    <t xml:space="preserve">2. </t>
  </si>
  <si>
    <t>3.</t>
  </si>
  <si>
    <t>La propuesta económica no puede superar el monto aprobado por año</t>
  </si>
  <si>
    <t xml:space="preserve">1. </t>
  </si>
  <si>
    <t>Presupuesto oficial</t>
  </si>
  <si>
    <t>Diligenciar</t>
  </si>
  <si>
    <t>Diligenciar columnas de la B a la D</t>
  </si>
  <si>
    <t>VALIDACIÓN</t>
  </si>
  <si>
    <t>No dejar espacios sin diligenciar ( de lo contrario aparecera un mensaje de advertencia)</t>
  </si>
  <si>
    <t>Puede ingresar valores mayores o iguales a  "0"</t>
  </si>
  <si>
    <t>4.</t>
  </si>
  <si>
    <t>Valor estimado del contrato</t>
  </si>
  <si>
    <t>Nota 1</t>
  </si>
  <si>
    <t>Nota 2</t>
  </si>
  <si>
    <t xml:space="preserve">Firma del Representante Legal del Proponente </t>
  </si>
  <si>
    <t xml:space="preserve">C.C. ______________ de _________________ </t>
  </si>
  <si>
    <t>Nombres y apellidos del Representante Legal.</t>
  </si>
  <si>
    <t>Ciudad y fecha: __________________________________</t>
  </si>
  <si>
    <t xml:space="preserve">Nota: </t>
  </si>
  <si>
    <t xml:space="preserve">Este documento es la propuesta economica presentada ante el ICETEX, debe ir firmada por el representante legal </t>
  </si>
  <si>
    <t>Nota 3</t>
  </si>
  <si>
    <t>COMENTARIOS DEL PROPONENTE:</t>
  </si>
  <si>
    <t>Dentro del valor del contrato se tienen presupuestados SEISCIENTOS SETENTA Y UN MILLONES SEISCIENTOS DIEZ MIL TRESCIENTOS PESOS ($671.610.300) para la actividad de CORRESPONDENCIA. El costo de esta actividad no puede superar este valor</t>
  </si>
  <si>
    <t>OBSERVACIONES DEL PROPONENTE:</t>
  </si>
  <si>
    <t>hoja</t>
  </si>
  <si>
    <t>La hoja "Presupuesto oficial" indica el presupuesto total aprobado por año, adicional se especifica el presupuesto aprobado por concepto de correspondencia (incluido dentro del presupuesto total aprobado)</t>
  </si>
  <si>
    <t>Se deben registrar los valores unitarios (Incluido el IVA, cuando aplique) unicamente en la hoja Diligenciar</t>
  </si>
  <si>
    <t>En esta hoja, "Valor Estimado Contrato" se tienen validaciones para indicar si el valor de la  propuesta (valor unitario propuesto oferente multiplicado por las cantidades estimadas ICETEX) sobrepasa el presupuesto oficial de la entidad por vigencia. Tenga en cuenta que si el valor de su propuesta supera el presupuesto de alguna de las vigencias su propuesta será rechazada.</t>
  </si>
  <si>
    <t>En esta hoja, "Valor Estimado Contrato" se tienen también validaciones para alertar en caso que la propuesta sobrepase el valor para la actividad de Correspondencia</t>
  </si>
  <si>
    <t>5.</t>
  </si>
  <si>
    <t>Esta tomará los valores ingresados en la hoja "Diligenciar" y calculará el valor estimado del contrato, ubicado en la fila 116 columnas "G", "I" y "K" de la hoja Valor Estimado Contrato</t>
  </si>
  <si>
    <t>DISTRIBUCIÓN FISICA</t>
  </si>
  <si>
    <t>DISTRIBUCIÓN ELECTRONICA</t>
  </si>
  <si>
    <t>El archivo calculará el valor estimado del contrato en la fila 116 columnas "G", "I" y "K" de la hoja Valor Estimado Contrato</t>
  </si>
  <si>
    <t>Nota 4</t>
  </si>
  <si>
    <t>PRECIO TOTAL PONDERADO 1er AÑO</t>
  </si>
  <si>
    <t>170,001 - 300,000</t>
  </si>
  <si>
    <t>0 - 170,000</t>
  </si>
  <si>
    <t>0 - 30,000</t>
  </si>
  <si>
    <t xml:space="preserve">Mayor a 2,001 </t>
  </si>
  <si>
    <t>30,001 - 50,000</t>
  </si>
  <si>
    <t xml:space="preserve">Mayor a 50,001 </t>
  </si>
  <si>
    <t>0 - 100,000</t>
  </si>
  <si>
    <t>100,001 - 200,000</t>
  </si>
  <si>
    <t>20,001 - 25,000</t>
  </si>
  <si>
    <t>Mayor a 25,001</t>
  </si>
  <si>
    <t xml:space="preserve">Mayor a 60,001 </t>
  </si>
  <si>
    <t>0-100</t>
  </si>
  <si>
    <t>51-300</t>
  </si>
  <si>
    <t>0-500</t>
  </si>
  <si>
    <t>501-1500</t>
  </si>
  <si>
    <t>101-250</t>
  </si>
  <si>
    <t>Mayor a 251</t>
  </si>
  <si>
    <t>6 - 30</t>
  </si>
  <si>
    <t>0 - 40</t>
  </si>
  <si>
    <t>41 - 100</t>
  </si>
  <si>
    <t>Mayor a 101</t>
  </si>
  <si>
    <t>6 - 10</t>
  </si>
  <si>
    <t>0-30</t>
  </si>
  <si>
    <t>31 - 100</t>
  </si>
  <si>
    <t>501-800</t>
  </si>
  <si>
    <t>0-40</t>
  </si>
  <si>
    <t>41-100</t>
  </si>
  <si>
    <t>101-300</t>
  </si>
  <si>
    <t>VALOR PONDERADO 1er AÑO</t>
  </si>
  <si>
    <t>El factor calificable será el "PRECIO TOTAL PONDERADO 1er AÑO" ubicado en la columna "E" fila "127", este tomara los valores unitarios ingresados en la hoja "Diligenciar" y los ponderará con los pesos establecidos por el ICETEX para cada una de las actividades.</t>
  </si>
  <si>
    <t>El precio sobre el cual se realizará la calificación es el PRECIO TOTAL PONDERADO 1 er AÑO, el cual tiene inmerso en el cálculo los valores otorgados por el oferente a todos los rangos de las actividades. Aunque para validar si los valores ofrecidos están acordes con el presupuesto ofrecido se tomará unicamente el rango más probable, es decir el rango con mayor peso.</t>
  </si>
  <si>
    <t>PESO DE ESTA ACTIVIDAD SEGÚN NUMERAL 6.3, CRITERIO 1 DEL PLIEGO DE CONDICIONES</t>
  </si>
  <si>
    <t>11 - 30</t>
  </si>
  <si>
    <t>Mayor a 300,001</t>
  </si>
  <si>
    <t>Mayor a 200,001</t>
  </si>
  <si>
    <t>1,001 - 2,000</t>
  </si>
  <si>
    <t>20,001 - 60,000</t>
  </si>
  <si>
    <t>ANEXO 12 PROPUESTA ECONOMICA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</si>
</sst>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 #,##0.00_-;\-* #,##0.00_-;_-* &quot;-&quot;??_-;_-@_-"/>
    <numFmt numFmtId="165" formatCode="_(* #,##0_);_(* \(#,##0\);_(* &quot;-&quot;??_);_(@_)"/>
    <numFmt numFmtId="166" formatCode="0.0%"/>
    <numFmt numFmtId="167" formatCode="_(&quot;$&quot;\ * #,##0_);_(&quot;$&quot;\ * \(#,##0\);_(&quot;$&quot;\ *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i/>
      <sz val="11"/>
      <name val="Calibri"/>
      <family val="2"/>
      <scheme val="minor"/>
    </font>
    <font>
      <b/>
      <sz val="11"/>
      <color rgb="FFC00000"/>
      <name val="Calibri"/>
      <family val="2"/>
      <scheme val="minor"/>
    </font>
    <font>
      <b/>
      <sz val="10"/>
      <color theme="1"/>
      <name val="Arial"/>
      <family val="2"/>
    </font>
    <font>
      <b/>
      <sz val="20"/>
      <color theme="0"/>
      <name val="Calibri"/>
      <family val="2"/>
      <scheme val="minor"/>
    </font>
    <font>
      <b/>
      <sz val="16"/>
      <color theme="1"/>
      <name val="Calibri"/>
      <family val="2"/>
      <scheme val="minor"/>
    </font>
    <font>
      <sz val="16"/>
      <color theme="1"/>
      <name val="Calibri"/>
      <family val="2"/>
      <scheme val="minor"/>
    </font>
    <font>
      <b/>
      <sz val="16"/>
      <name val="Calibri"/>
      <family val="2"/>
      <scheme val="minor"/>
    </font>
    <font>
      <b/>
      <sz val="16"/>
      <color theme="0"/>
      <name val="Calibri"/>
      <family val="2"/>
      <scheme val="minor"/>
    </font>
    <font>
      <sz val="16"/>
      <name val="Calibri"/>
      <family val="2"/>
      <scheme val="minor"/>
    </font>
    <font>
      <sz val="22"/>
      <name val="Cambria"/>
      <family val="1"/>
    </font>
    <font>
      <sz val="22"/>
      <color theme="1"/>
      <name val="Cambria"/>
      <family val="1"/>
    </font>
    <font>
      <b/>
      <sz val="9"/>
      <color theme="1"/>
      <name val="Calibri"/>
      <family val="2"/>
      <scheme val="minor"/>
    </font>
  </fonts>
  <fills count="12">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184">
    <xf numFmtId="0" fontId="0" fillId="0" borderId="0" xfId="0"/>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167" fontId="7" fillId="0" borderId="30" xfId="3" applyNumberFormat="1" applyFont="1" applyFill="1" applyBorder="1" applyAlignment="1">
      <alignment horizontal="center"/>
    </xf>
    <xf numFmtId="167" fontId="7" fillId="0" borderId="0" xfId="3" applyNumberFormat="1" applyFont="1" applyFill="1" applyBorder="1" applyAlignment="1">
      <alignment horizontal="center"/>
    </xf>
    <xf numFmtId="44" fontId="0" fillId="0" borderId="9" xfId="3" applyNumberFormat="1" applyFont="1" applyFill="1" applyBorder="1" applyAlignment="1" applyProtection="1">
      <alignment horizontal="right" vertical="center" wrapText="1"/>
    </xf>
    <xf numFmtId="0" fontId="3" fillId="0" borderId="0" xfId="0" applyFont="1"/>
    <xf numFmtId="0" fontId="4" fillId="0" borderId="0" xfId="0" applyFont="1"/>
    <xf numFmtId="0" fontId="0" fillId="0" borderId="0" xfId="0" applyAlignment="1">
      <alignment horizontal="left" vertical="center" wrapText="1"/>
    </xf>
    <xf numFmtId="0" fontId="9" fillId="0" borderId="0" xfId="0" applyFont="1"/>
    <xf numFmtId="0" fontId="0" fillId="0" borderId="15" xfId="0" applyBorder="1" applyAlignment="1" applyProtection="1">
      <alignment vertical="center"/>
    </xf>
    <xf numFmtId="0" fontId="0" fillId="0" borderId="15" xfId="0" applyBorder="1" applyProtection="1"/>
    <xf numFmtId="0" fontId="0" fillId="0" borderId="0" xfId="0" applyProtection="1"/>
    <xf numFmtId="0" fontId="2" fillId="2" borderId="16" xfId="0" applyNumberFormat="1"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3" xfId="0" applyFont="1" applyFill="1" applyBorder="1" applyAlignment="1" applyProtection="1">
      <alignment horizontal="center" vertical="center" wrapText="1"/>
    </xf>
    <xf numFmtId="9" fontId="3" fillId="3" borderId="5" xfId="0" applyNumberFormat="1" applyFont="1" applyFill="1" applyBorder="1" applyAlignment="1" applyProtection="1">
      <alignment horizontal="center" vertical="center"/>
    </xf>
    <xf numFmtId="0" fontId="3" fillId="3" borderId="6" xfId="0" applyFont="1" applyFill="1" applyBorder="1" applyAlignment="1" applyProtection="1">
      <alignment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10" xfId="0" applyFont="1" applyFill="1" applyBorder="1" applyAlignment="1" applyProtection="1">
      <alignment horizontal="center" vertical="center" wrapText="1"/>
    </xf>
    <xf numFmtId="0" fontId="0" fillId="0" borderId="8" xfId="0" applyBorder="1" applyAlignment="1" applyProtection="1">
      <alignment horizontal="center" vertical="center"/>
    </xf>
    <xf numFmtId="0" fontId="0" fillId="0" borderId="9" xfId="0" applyBorder="1" applyAlignment="1" applyProtection="1">
      <alignment vertical="center" wrapText="1"/>
    </xf>
    <xf numFmtId="165" fontId="0" fillId="0" borderId="8" xfId="1" applyNumberFormat="1" applyFont="1" applyBorder="1" applyAlignment="1" applyProtection="1">
      <alignment vertical="center"/>
    </xf>
    <xf numFmtId="44" fontId="0" fillId="0" borderId="10" xfId="3" applyNumberFormat="1" applyFont="1" applyBorder="1" applyAlignment="1" applyProtection="1">
      <alignment vertical="center"/>
    </xf>
    <xf numFmtId="44" fontId="0" fillId="0" borderId="10" xfId="3" applyFont="1" applyBorder="1" applyAlignment="1" applyProtection="1">
      <alignment vertical="center"/>
    </xf>
    <xf numFmtId="44" fontId="0" fillId="0" borderId="0" xfId="0" applyNumberFormat="1" applyProtection="1"/>
    <xf numFmtId="0" fontId="3" fillId="0" borderId="9" xfId="0" applyFont="1" applyBorder="1" applyAlignment="1" applyProtection="1">
      <alignment vertical="center" wrapText="1"/>
    </xf>
    <xf numFmtId="44" fontId="3" fillId="0" borderId="9" xfId="3" applyNumberFormat="1" applyFont="1" applyBorder="1" applyAlignment="1" applyProtection="1">
      <alignment horizontal="right" vertical="center" wrapText="1"/>
    </xf>
    <xf numFmtId="44" fontId="3" fillId="0" borderId="10" xfId="3" applyNumberFormat="1" applyFont="1" applyBorder="1" applyAlignment="1" applyProtection="1">
      <alignment horizontal="right" vertical="center" wrapText="1"/>
    </xf>
    <xf numFmtId="9" fontId="3" fillId="0" borderId="9" xfId="0" applyNumberFormat="1" applyFont="1" applyBorder="1" applyAlignment="1" applyProtection="1">
      <alignment horizontal="right" vertical="center"/>
    </xf>
    <xf numFmtId="9" fontId="3" fillId="0" borderId="10" xfId="0" applyNumberFormat="1" applyFont="1" applyBorder="1" applyAlignment="1" applyProtection="1">
      <alignment horizontal="right" vertical="center"/>
    </xf>
    <xf numFmtId="165" fontId="0" fillId="0" borderId="0" xfId="0" applyNumberFormat="1" applyProtection="1"/>
    <xf numFmtId="9" fontId="3" fillId="3" borderId="8" xfId="0" applyNumberFormat="1" applyFont="1" applyFill="1" applyBorder="1" applyAlignment="1" applyProtection="1">
      <alignment horizontal="center" vertical="center"/>
    </xf>
    <xf numFmtId="0" fontId="3" fillId="3" borderId="9" xfId="0" applyFont="1" applyFill="1" applyBorder="1" applyAlignment="1" applyProtection="1">
      <alignment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44" fontId="0" fillId="0" borderId="10" xfId="0" applyNumberFormat="1" applyBorder="1" applyAlignment="1" applyProtection="1">
      <alignment vertical="center"/>
    </xf>
    <xf numFmtId="44" fontId="3" fillId="0" borderId="9" xfId="3" applyFont="1" applyBorder="1" applyAlignment="1" applyProtection="1">
      <alignment horizontal="right" vertical="center" wrapText="1"/>
    </xf>
    <xf numFmtId="44" fontId="3" fillId="0" borderId="10" xfId="3" applyFont="1" applyBorder="1" applyAlignment="1" applyProtection="1">
      <alignment horizontal="right" vertical="center" wrapText="1"/>
    </xf>
    <xf numFmtId="9" fontId="3" fillId="0" borderId="15" xfId="0" applyNumberFormat="1" applyFont="1" applyBorder="1" applyAlignment="1" applyProtection="1">
      <alignment horizontal="right" vertical="center"/>
    </xf>
    <xf numFmtId="9" fontId="3" fillId="0" borderId="21" xfId="0" applyNumberFormat="1" applyFont="1" applyBorder="1" applyAlignment="1" applyProtection="1">
      <alignment horizontal="right" vertical="center"/>
    </xf>
    <xf numFmtId="0" fontId="0" fillId="4" borderId="0" xfId="0" applyFill="1" applyBorder="1" applyProtection="1"/>
    <xf numFmtId="0" fontId="6" fillId="5" borderId="7"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165" fontId="5" fillId="0" borderId="8" xfId="1" applyNumberFormat="1" applyFont="1" applyBorder="1" applyAlignment="1" applyProtection="1">
      <alignment horizontal="center" vertical="center" wrapText="1"/>
    </xf>
    <xf numFmtId="9" fontId="0" fillId="3" borderId="8" xfId="0" applyNumberFormat="1" applyFill="1" applyBorder="1" applyAlignment="1" applyProtection="1">
      <alignment horizontal="center" vertical="center"/>
    </xf>
    <xf numFmtId="0" fontId="5" fillId="0" borderId="9" xfId="0" applyFont="1" applyBorder="1" applyAlignment="1" applyProtection="1">
      <alignment vertical="center" wrapText="1"/>
    </xf>
    <xf numFmtId="0" fontId="0" fillId="4" borderId="0" xfId="0" applyFill="1" applyProtection="1"/>
    <xf numFmtId="166" fontId="0" fillId="3" borderId="5" xfId="0" applyNumberFormat="1" applyFill="1" applyBorder="1" applyAlignment="1" applyProtection="1">
      <alignment horizontal="center" vertical="center"/>
    </xf>
    <xf numFmtId="165" fontId="0" fillId="0" borderId="8" xfId="1" applyNumberFormat="1" applyFont="1" applyBorder="1" applyAlignment="1" applyProtection="1">
      <alignment horizontal="center" vertical="center" wrapText="1"/>
    </xf>
    <xf numFmtId="166" fontId="0" fillId="3" borderId="8" xfId="0" applyNumberFormat="1" applyFill="1" applyBorder="1" applyAlignment="1" applyProtection="1">
      <alignment horizontal="center" vertical="center"/>
    </xf>
    <xf numFmtId="17" fontId="6" fillId="3" borderId="9" xfId="0" quotePrefix="1" applyNumberFormat="1" applyFont="1" applyFill="1" applyBorder="1" applyAlignment="1" applyProtection="1">
      <alignment horizontal="center" vertical="center" wrapText="1"/>
    </xf>
    <xf numFmtId="2" fontId="0" fillId="0" borderId="8" xfId="0" applyNumberFormat="1" applyBorder="1" applyAlignment="1" applyProtection="1">
      <alignment horizontal="center" vertical="center"/>
    </xf>
    <xf numFmtId="17" fontId="6" fillId="3" borderId="10" xfId="0" quotePrefix="1" applyNumberFormat="1" applyFont="1" applyFill="1" applyBorder="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right" vertical="center"/>
    </xf>
    <xf numFmtId="165" fontId="0" fillId="0" borderId="0" xfId="0" applyNumberFormat="1" applyAlignment="1" applyProtection="1">
      <alignment vertical="center"/>
    </xf>
    <xf numFmtId="166" fontId="0" fillId="0" borderId="0" xfId="0" applyNumberFormat="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wrapText="1"/>
    </xf>
    <xf numFmtId="165" fontId="0" fillId="0" borderId="0" xfId="1" applyNumberFormat="1" applyFont="1" applyBorder="1" applyAlignment="1" applyProtection="1">
      <alignment horizontal="center" vertical="center" wrapText="1"/>
    </xf>
    <xf numFmtId="44" fontId="0" fillId="0" borderId="0" xfId="0" applyNumberFormat="1" applyBorder="1" applyAlignment="1" applyProtection="1">
      <alignment vertical="center"/>
    </xf>
    <xf numFmtId="44" fontId="0" fillId="0" borderId="0" xfId="3" applyFont="1" applyBorder="1" applyAlignment="1" applyProtection="1">
      <alignment vertical="center"/>
    </xf>
    <xf numFmtId="0" fontId="3" fillId="11" borderId="9" xfId="0" applyFont="1" applyFill="1" applyBorder="1" applyAlignment="1" applyProtection="1">
      <alignment vertical="center"/>
    </xf>
    <xf numFmtId="44" fontId="3" fillId="11" borderId="9" xfId="3" applyFont="1" applyFill="1" applyBorder="1" applyAlignment="1" applyProtection="1">
      <alignment vertical="center"/>
    </xf>
    <xf numFmtId="0" fontId="3" fillId="0" borderId="0" xfId="0" applyFont="1" applyFill="1" applyBorder="1" applyAlignment="1" applyProtection="1">
      <alignment vertical="center"/>
    </xf>
    <xf numFmtId="44" fontId="3" fillId="0" borderId="0" xfId="3" applyFont="1" applyFill="1" applyBorder="1" applyAlignment="1" applyProtection="1">
      <alignment vertical="center"/>
    </xf>
    <xf numFmtId="0" fontId="0" fillId="0" borderId="0" xfId="0" applyFill="1" applyAlignment="1" applyProtection="1">
      <alignment vertical="center"/>
    </xf>
    <xf numFmtId="0" fontId="2" fillId="9" borderId="4" xfId="0" applyFont="1" applyFill="1" applyBorder="1" applyAlignment="1" applyProtection="1">
      <alignment horizontal="center" vertical="center"/>
    </xf>
    <xf numFmtId="44" fontId="0" fillId="10" borderId="7" xfId="3" applyFont="1" applyFill="1" applyBorder="1" applyAlignment="1" applyProtection="1">
      <alignment vertical="center"/>
    </xf>
    <xf numFmtId="44" fontId="0" fillId="10" borderId="10" xfId="3" applyFont="1" applyFill="1" applyBorder="1" applyAlignment="1" applyProtection="1">
      <alignment vertical="center"/>
    </xf>
    <xf numFmtId="44" fontId="0" fillId="10" borderId="13" xfId="3" applyFont="1" applyFill="1" applyBorder="1" applyAlignment="1" applyProtection="1">
      <alignment vertical="center"/>
    </xf>
    <xf numFmtId="165" fontId="0" fillId="0" borderId="0" xfId="1" applyNumberFormat="1" applyFont="1" applyAlignment="1" applyProtection="1">
      <alignment vertical="center"/>
    </xf>
    <xf numFmtId="44" fontId="10" fillId="9" borderId="4" xfId="3" applyFont="1" applyFill="1" applyBorder="1" applyAlignment="1" applyProtection="1">
      <alignment vertical="center"/>
    </xf>
    <xf numFmtId="44" fontId="0" fillId="0" borderId="0" xfId="3" applyFont="1" applyBorder="1" applyAlignment="1" applyProtection="1">
      <alignment horizontal="right" vertical="center"/>
    </xf>
    <xf numFmtId="0" fontId="0" fillId="0" borderId="9" xfId="0" applyFill="1" applyBorder="1" applyAlignment="1" applyProtection="1">
      <alignment vertical="center" wrapText="1"/>
    </xf>
    <xf numFmtId="0" fontId="12" fillId="0" borderId="0" xfId="0" applyFont="1"/>
    <xf numFmtId="0" fontId="12" fillId="0" borderId="15" xfId="0" applyFont="1" applyBorder="1"/>
    <xf numFmtId="0" fontId="12" fillId="0" borderId="15" xfId="0" applyFont="1" applyBorder="1" applyAlignment="1">
      <alignment vertical="center"/>
    </xf>
    <xf numFmtId="0" fontId="14" fillId="2" borderId="17" xfId="0" applyFont="1" applyFill="1" applyBorder="1" applyAlignment="1">
      <alignment horizontal="center" vertical="center" wrapText="1"/>
    </xf>
    <xf numFmtId="0" fontId="14" fillId="2" borderId="16" xfId="0" applyNumberFormat="1" applyFont="1" applyFill="1" applyBorder="1" applyAlignment="1">
      <alignment horizontal="center" vertical="center" wrapText="1"/>
    </xf>
    <xf numFmtId="0" fontId="11" fillId="3" borderId="6" xfId="0" applyFont="1" applyFill="1" applyBorder="1" applyAlignment="1">
      <alignment vertical="center" wrapText="1"/>
    </xf>
    <xf numFmtId="0" fontId="13" fillId="3" borderId="6" xfId="0" applyFont="1" applyFill="1" applyBorder="1" applyAlignment="1">
      <alignment horizontal="center" vertical="center" wrapText="1"/>
    </xf>
    <xf numFmtId="9" fontId="11" fillId="3" borderId="5" xfId="0" applyNumberFormat="1" applyFont="1" applyFill="1" applyBorder="1" applyAlignment="1">
      <alignment horizontal="center" vertical="center"/>
    </xf>
    <xf numFmtId="0" fontId="12" fillId="0" borderId="9" xfId="0" applyFont="1" applyBorder="1" applyAlignment="1">
      <alignment vertical="center" wrapText="1"/>
    </xf>
    <xf numFmtId="44" fontId="15" fillId="11" borderId="9" xfId="3" applyNumberFormat="1" applyFont="1" applyFill="1" applyBorder="1" applyAlignment="1" applyProtection="1">
      <alignment horizontal="right" vertical="center" wrapText="1"/>
      <protection locked="0"/>
    </xf>
    <xf numFmtId="0" fontId="12" fillId="0" borderId="8" xfId="0" applyFont="1" applyBorder="1" applyAlignment="1">
      <alignment horizontal="center" vertical="center"/>
    </xf>
    <xf numFmtId="44" fontId="12" fillId="0" borderId="0" xfId="0" applyNumberFormat="1" applyFont="1"/>
    <xf numFmtId="0" fontId="11" fillId="0" borderId="9" xfId="0" applyFont="1" applyBorder="1" applyAlignment="1">
      <alignment vertical="center" wrapText="1"/>
    </xf>
    <xf numFmtId="9" fontId="13" fillId="0" borderId="9" xfId="0" applyNumberFormat="1" applyFont="1" applyBorder="1" applyAlignment="1">
      <alignment horizontal="right" vertical="center"/>
    </xf>
    <xf numFmtId="165" fontId="12" fillId="0" borderId="0" xfId="0" applyNumberFormat="1" applyFont="1"/>
    <xf numFmtId="0" fontId="11" fillId="3" borderId="9" xfId="0" applyFont="1" applyFill="1" applyBorder="1" applyAlignment="1">
      <alignment vertical="center" wrapText="1"/>
    </xf>
    <xf numFmtId="0" fontId="13" fillId="3" borderId="9" xfId="0" applyFont="1" applyFill="1" applyBorder="1" applyAlignment="1">
      <alignment horizontal="center" vertical="center" wrapText="1"/>
    </xf>
    <xf numFmtId="9" fontId="11" fillId="3" borderId="8" xfId="0" applyNumberFormat="1" applyFont="1" applyFill="1" applyBorder="1" applyAlignment="1">
      <alignment horizontal="center" vertical="center"/>
    </xf>
    <xf numFmtId="44" fontId="13" fillId="0" borderId="9" xfId="3" applyFont="1" applyBorder="1" applyAlignment="1">
      <alignment horizontal="right" vertical="center" wrapText="1"/>
    </xf>
    <xf numFmtId="44" fontId="13" fillId="0" borderId="10" xfId="3" applyFont="1" applyBorder="1" applyAlignment="1">
      <alignment horizontal="right" vertical="center" wrapText="1"/>
    </xf>
    <xf numFmtId="0" fontId="12" fillId="4" borderId="0" xfId="0" applyFont="1" applyFill="1" applyBorder="1"/>
    <xf numFmtId="9" fontId="12" fillId="3" borderId="8" xfId="0" applyNumberFormat="1" applyFont="1" applyFill="1" applyBorder="1" applyAlignment="1">
      <alignment horizontal="center" vertical="center"/>
    </xf>
    <xf numFmtId="0" fontId="12" fillId="4" borderId="0" xfId="0" applyFont="1" applyFill="1"/>
    <xf numFmtId="166" fontId="12" fillId="3" borderId="5" xfId="0" applyNumberFormat="1" applyFont="1" applyFill="1" applyBorder="1" applyAlignment="1">
      <alignment horizontal="center" vertical="center"/>
    </xf>
    <xf numFmtId="166" fontId="12" fillId="3" borderId="8" xfId="0" applyNumberFormat="1" applyFont="1" applyFill="1" applyBorder="1" applyAlignment="1">
      <alignment horizontal="center" vertical="center"/>
    </xf>
    <xf numFmtId="0" fontId="15" fillId="0" borderId="0" xfId="0" applyFont="1" applyAlignment="1">
      <alignment horizontal="right" vertical="center"/>
    </xf>
    <xf numFmtId="166" fontId="12" fillId="0" borderId="0" xfId="0" applyNumberFormat="1" applyFont="1" applyAlignment="1">
      <alignment vertical="center"/>
    </xf>
    <xf numFmtId="0" fontId="12" fillId="0" borderId="0" xfId="0" applyFont="1" applyBorder="1" applyAlignment="1">
      <alignment horizontal="center" vertical="center"/>
    </xf>
    <xf numFmtId="0" fontId="12" fillId="0" borderId="0" xfId="0" applyFont="1" applyAlignment="1">
      <alignment vertical="center"/>
    </xf>
    <xf numFmtId="0" fontId="11" fillId="0" borderId="0" xfId="0" applyFont="1" applyAlignment="1"/>
    <xf numFmtId="0" fontId="11" fillId="0" borderId="0" xfId="0" applyFont="1" applyAlignment="1" applyProtection="1">
      <alignment vertical="top"/>
      <protection locked="0"/>
    </xf>
    <xf numFmtId="0" fontId="11" fillId="0" borderId="33" xfId="0" applyFont="1" applyBorder="1" applyAlignment="1" applyProtection="1">
      <alignment vertical="top"/>
      <protection locked="0"/>
    </xf>
    <xf numFmtId="0" fontId="15" fillId="4" borderId="0" xfId="0" applyFont="1" applyFill="1" applyAlignment="1">
      <alignment horizontal="right" vertical="center"/>
    </xf>
    <xf numFmtId="0" fontId="12" fillId="4" borderId="0" xfId="0" applyFont="1" applyFill="1" applyAlignment="1">
      <alignment vertical="center"/>
    </xf>
    <xf numFmtId="166" fontId="12" fillId="4" borderId="0" xfId="0" applyNumberFormat="1" applyFont="1" applyFill="1" applyAlignment="1">
      <alignment vertical="center"/>
    </xf>
    <xf numFmtId="0" fontId="12" fillId="4" borderId="0" xfId="0" applyFont="1" applyFill="1" applyBorder="1" applyAlignment="1">
      <alignment vertical="center" wrapText="1"/>
    </xf>
    <xf numFmtId="44" fontId="15" fillId="4" borderId="0" xfId="3" applyFont="1" applyFill="1" applyBorder="1" applyAlignment="1" applyProtection="1">
      <alignment horizontal="right" vertical="center"/>
      <protection locked="0"/>
    </xf>
    <xf numFmtId="0" fontId="12" fillId="4" borderId="0" xfId="0" applyFont="1" applyFill="1" applyBorder="1" applyAlignment="1">
      <alignment horizontal="center" vertical="center"/>
    </xf>
    <xf numFmtId="0" fontId="12" fillId="4" borderId="32" xfId="0" applyFont="1" applyFill="1" applyBorder="1" applyAlignment="1">
      <alignment vertical="center" wrapText="1"/>
    </xf>
    <xf numFmtId="0" fontId="16" fillId="4" borderId="0" xfId="0" applyFont="1" applyFill="1" applyAlignment="1" applyProtection="1">
      <alignment horizontal="justify" vertical="center"/>
      <protection locked="0"/>
    </xf>
    <xf numFmtId="0" fontId="17" fillId="4" borderId="0" xfId="0" applyFont="1" applyFill="1" applyAlignment="1" applyProtection="1">
      <alignment horizontal="justify" vertical="center"/>
      <protection locked="0"/>
    </xf>
    <xf numFmtId="43" fontId="13" fillId="0" borderId="9" xfId="1" applyFont="1" applyBorder="1" applyAlignment="1">
      <alignment horizontal="right" vertical="center"/>
    </xf>
    <xf numFmtId="0" fontId="18" fillId="0" borderId="9" xfId="0" applyFont="1" applyBorder="1" applyAlignment="1" applyProtection="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3" fillId="3" borderId="11"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8" xfId="0" applyFont="1" applyFill="1" applyBorder="1" applyAlignment="1">
      <alignment horizontal="center" vertical="center" wrapText="1"/>
    </xf>
    <xf numFmtId="44" fontId="15" fillId="11" borderId="11" xfId="3" applyFont="1" applyFill="1" applyBorder="1" applyAlignment="1" applyProtection="1">
      <alignment horizontal="right" vertical="center"/>
      <protection locked="0"/>
    </xf>
    <xf numFmtId="44" fontId="15" fillId="11" borderId="24" xfId="3" applyFont="1" applyFill="1" applyBorder="1" applyAlignment="1" applyProtection="1">
      <alignment horizontal="right" vertical="center"/>
      <protection locked="0"/>
    </xf>
    <xf numFmtId="44" fontId="15" fillId="11" borderId="28" xfId="3" applyFont="1" applyFill="1" applyBorder="1" applyAlignment="1" applyProtection="1">
      <alignment horizontal="right" vertical="center"/>
      <protection locked="0"/>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xf>
    <xf numFmtId="0" fontId="12" fillId="0" borderId="25" xfId="0" applyFont="1" applyBorder="1" applyAlignment="1">
      <alignment horizontal="center" vertical="center"/>
    </xf>
    <xf numFmtId="0" fontId="13" fillId="0" borderId="14"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9" xfId="0"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7" borderId="2" xfId="0" applyNumberFormat="1"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pplyProtection="1">
      <alignment horizontal="left" vertical="top"/>
      <protection locked="0"/>
    </xf>
    <xf numFmtId="0" fontId="11" fillId="0" borderId="33" xfId="0" applyFont="1" applyBorder="1" applyAlignment="1" applyProtection="1">
      <alignment horizontal="left" vertical="top"/>
      <protection locked="0"/>
    </xf>
    <xf numFmtId="0" fontId="11" fillId="4" borderId="0" xfId="0" applyFont="1" applyFill="1" applyAlignment="1" applyProtection="1">
      <alignment horizontal="left" vertical="top"/>
      <protection locked="0"/>
    </xf>
    <xf numFmtId="44" fontId="3" fillId="0" borderId="10" xfId="3" applyFont="1" applyBorder="1" applyAlignment="1" applyProtection="1">
      <alignment horizontal="center" vertical="center"/>
    </xf>
    <xf numFmtId="44" fontId="3" fillId="0" borderId="13" xfId="3" applyFont="1" applyBorder="1" applyAlignment="1" applyProtection="1">
      <alignment horizontal="center" vertical="center"/>
    </xf>
    <xf numFmtId="3" fontId="3" fillId="0" borderId="20" xfId="0" applyNumberFormat="1" applyFont="1" applyBorder="1" applyAlignment="1" applyProtection="1">
      <alignment horizontal="center" vertical="center" wrapText="1"/>
    </xf>
    <xf numFmtId="3" fontId="3" fillId="0" borderId="23" xfId="0" applyNumberFormat="1" applyFont="1" applyBorder="1" applyAlignment="1" applyProtection="1">
      <alignment horizontal="center" vertical="center" wrapText="1"/>
    </xf>
    <xf numFmtId="44" fontId="3" fillId="0" borderId="10" xfId="0" applyNumberFormat="1" applyFont="1" applyBorder="1" applyAlignment="1" applyProtection="1">
      <alignment horizontal="center" vertical="center"/>
    </xf>
    <xf numFmtId="44" fontId="0" fillId="0" borderId="11" xfId="3" applyFont="1" applyFill="1" applyBorder="1" applyAlignment="1" applyProtection="1">
      <alignment horizontal="right" vertical="center"/>
    </xf>
    <xf numFmtId="44" fontId="0" fillId="0" borderId="24" xfId="3" applyFont="1" applyFill="1" applyBorder="1" applyAlignment="1" applyProtection="1">
      <alignment horizontal="right" vertical="center"/>
    </xf>
    <xf numFmtId="44" fontId="0" fillId="0" borderId="28" xfId="3" applyFont="1" applyFill="1" applyBorder="1" applyAlignment="1" applyProtection="1">
      <alignment horizontal="right" vertical="center"/>
    </xf>
    <xf numFmtId="0" fontId="6" fillId="3" borderId="11" xfId="0" applyFont="1" applyFill="1" applyBorder="1" applyAlignment="1" applyProtection="1">
      <alignment horizontal="center" vertical="center" wrapText="1"/>
    </xf>
    <xf numFmtId="0" fontId="6" fillId="3" borderId="24"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44" fontId="3" fillId="0" borderId="13" xfId="0" applyNumberFormat="1" applyFont="1" applyBorder="1" applyAlignment="1" applyProtection="1">
      <alignment horizontal="center" vertical="center"/>
    </xf>
    <xf numFmtId="3" fontId="3" fillId="0" borderId="22" xfId="0" applyNumberFormat="1" applyFont="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44" fontId="3" fillId="0" borderId="10" xfId="3" applyNumberFormat="1" applyFont="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2" fillId="2" borderId="27"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6" fillId="7" borderId="1" xfId="0" applyNumberFormat="1" applyFont="1" applyFill="1" applyBorder="1" applyAlignment="1" applyProtection="1">
      <alignment horizontal="center" vertical="center" wrapText="1"/>
    </xf>
    <xf numFmtId="0" fontId="6" fillId="7" borderId="2" xfId="0" applyNumberFormat="1" applyFont="1" applyFill="1" applyBorder="1" applyAlignment="1" applyProtection="1">
      <alignment horizontal="center" vertical="center" wrapText="1"/>
    </xf>
    <xf numFmtId="0" fontId="6" fillId="7" borderId="3" xfId="0" applyNumberFormat="1" applyFont="1" applyFill="1" applyBorder="1" applyAlignment="1" applyProtection="1">
      <alignment horizontal="center" vertical="center" wrapText="1"/>
    </xf>
    <xf numFmtId="0" fontId="0" fillId="0" borderId="20" xfId="0" applyBorder="1" applyAlignment="1" applyProtection="1">
      <alignment horizontal="center" vertical="center"/>
    </xf>
    <xf numFmtId="0" fontId="0" fillId="0" borderId="23" xfId="0" applyBorder="1" applyAlignment="1" applyProtection="1">
      <alignment horizontal="center" vertical="center"/>
    </xf>
    <xf numFmtId="0" fontId="0" fillId="0" borderId="25" xfId="0" applyBorder="1" applyAlignment="1" applyProtection="1">
      <alignment horizontal="center" vertical="center"/>
    </xf>
    <xf numFmtId="0" fontId="2" fillId="9" borderId="9" xfId="0" applyFont="1" applyFill="1" applyBorder="1" applyAlignment="1" applyProtection="1">
      <alignment horizontal="center"/>
    </xf>
    <xf numFmtId="0" fontId="0" fillId="10" borderId="9" xfId="0" applyFill="1" applyBorder="1" applyAlignment="1" applyProtection="1">
      <alignment horizontal="center"/>
    </xf>
    <xf numFmtId="0" fontId="10" fillId="9" borderId="9" xfId="0" applyFont="1" applyFill="1" applyBorder="1" applyAlignment="1" applyProtection="1">
      <alignment horizontal="center"/>
    </xf>
    <xf numFmtId="0" fontId="0" fillId="0" borderId="22" xfId="0" applyBorder="1" applyAlignment="1" applyProtection="1">
      <alignment horizontal="center" vertical="center"/>
    </xf>
  </cellXfs>
  <cellStyles count="4">
    <cellStyle name="Millares" xfId="1" builtinId="3"/>
    <cellStyle name="Millares 2" xfId="2"/>
    <cellStyle name="Moneda" xfId="3" builtinId="4"/>
    <cellStyle name="Normal" xfId="0" builtinId="0"/>
  </cellStyles>
  <dxfs count="37">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7</xdr:col>
      <xdr:colOff>142875</xdr:colOff>
      <xdr:row>30</xdr:row>
      <xdr:rowOff>114300</xdr:rowOff>
    </xdr:to>
    <xdr:pic>
      <xdr:nvPicPr>
        <xdr:cNvPr id="3" name="2 Imagen"/>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381500"/>
          <a:ext cx="4714875" cy="304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O42"/>
  <sheetViews>
    <sheetView tabSelected="1" workbookViewId="0">
      <selection activeCell="I29" sqref="I29"/>
    </sheetView>
  </sheetViews>
  <sheetFormatPr baseColWidth="10" defaultRowHeight="15" x14ac:dyDescent="0.25"/>
  <cols>
    <col min="1" max="1" width="8.5703125" customWidth="1"/>
  </cols>
  <sheetData>
    <row r="2" spans="1:2" x14ac:dyDescent="0.25">
      <c r="A2" s="7" t="s">
        <v>100</v>
      </c>
      <c r="B2" s="7" t="s">
        <v>80</v>
      </c>
    </row>
    <row r="4" spans="1:2" x14ac:dyDescent="0.25">
      <c r="B4" t="s">
        <v>101</v>
      </c>
    </row>
    <row r="6" spans="1:2" x14ac:dyDescent="0.25">
      <c r="A6" s="7" t="s">
        <v>100</v>
      </c>
      <c r="B6" s="7" t="s">
        <v>81</v>
      </c>
    </row>
    <row r="8" spans="1:2" x14ac:dyDescent="0.25">
      <c r="A8" t="s">
        <v>79</v>
      </c>
      <c r="B8" t="s">
        <v>102</v>
      </c>
    </row>
    <row r="10" spans="1:2" x14ac:dyDescent="0.25">
      <c r="A10" t="s">
        <v>76</v>
      </c>
      <c r="B10" t="s">
        <v>82</v>
      </c>
    </row>
    <row r="12" spans="1:2" x14ac:dyDescent="0.25">
      <c r="A12" t="s">
        <v>77</v>
      </c>
      <c r="B12" t="s">
        <v>84</v>
      </c>
    </row>
    <row r="14" spans="1:2" x14ac:dyDescent="0.25">
      <c r="A14" t="s">
        <v>86</v>
      </c>
      <c r="B14" t="s">
        <v>85</v>
      </c>
    </row>
    <row r="16" spans="1:2" x14ac:dyDescent="0.25">
      <c r="A16" s="6" t="s">
        <v>94</v>
      </c>
      <c r="B16" s="6" t="s">
        <v>95</v>
      </c>
    </row>
    <row r="18" spans="1:3" x14ac:dyDescent="0.25">
      <c r="A18" s="7" t="s">
        <v>100</v>
      </c>
      <c r="B18" s="7" t="s">
        <v>87</v>
      </c>
    </row>
    <row r="20" spans="1:3" x14ac:dyDescent="0.25">
      <c r="A20" t="s">
        <v>74</v>
      </c>
      <c r="B20" t="s">
        <v>106</v>
      </c>
    </row>
    <row r="22" spans="1:3" x14ac:dyDescent="0.25">
      <c r="A22" t="s">
        <v>76</v>
      </c>
      <c r="B22" t="s">
        <v>103</v>
      </c>
    </row>
    <row r="24" spans="1:3" x14ac:dyDescent="0.25">
      <c r="A24" t="s">
        <v>77</v>
      </c>
      <c r="B24" t="s">
        <v>104</v>
      </c>
    </row>
    <row r="26" spans="1:3" x14ac:dyDescent="0.25">
      <c r="A26" s="6" t="s">
        <v>88</v>
      </c>
      <c r="B26" s="6" t="s">
        <v>75</v>
      </c>
      <c r="C26" s="6"/>
    </row>
    <row r="27" spans="1:3" x14ac:dyDescent="0.25">
      <c r="A27" s="6"/>
      <c r="B27" s="6"/>
      <c r="C27" s="6"/>
    </row>
    <row r="28" spans="1:3" x14ac:dyDescent="0.25">
      <c r="A28" s="6" t="s">
        <v>89</v>
      </c>
      <c r="B28" s="9" t="s">
        <v>78</v>
      </c>
      <c r="C28" s="6"/>
    </row>
    <row r="33" spans="1:15" x14ac:dyDescent="0.25">
      <c r="A33" t="s">
        <v>86</v>
      </c>
      <c r="B33" s="127" t="s">
        <v>141</v>
      </c>
      <c r="C33" s="127"/>
      <c r="D33" s="127"/>
      <c r="E33" s="127"/>
      <c r="F33" s="127"/>
      <c r="G33" s="127"/>
      <c r="H33" s="127"/>
      <c r="I33" s="127"/>
      <c r="J33" s="127"/>
      <c r="K33" s="127"/>
      <c r="L33" s="127"/>
      <c r="M33" s="127"/>
      <c r="N33" s="127"/>
      <c r="O33" s="127"/>
    </row>
    <row r="34" spans="1:15" x14ac:dyDescent="0.25">
      <c r="B34" s="127"/>
      <c r="C34" s="127"/>
      <c r="D34" s="127"/>
      <c r="E34" s="127"/>
      <c r="F34" s="127"/>
      <c r="G34" s="127"/>
      <c r="H34" s="127"/>
      <c r="I34" s="127"/>
      <c r="J34" s="127"/>
      <c r="K34" s="127"/>
      <c r="L34" s="127"/>
      <c r="M34" s="127"/>
      <c r="N34" s="127"/>
      <c r="O34" s="127"/>
    </row>
    <row r="35" spans="1:15" x14ac:dyDescent="0.25">
      <c r="B35" s="8"/>
      <c r="C35" s="8"/>
      <c r="D35" s="8"/>
      <c r="E35" s="8"/>
      <c r="F35" s="8"/>
      <c r="G35" s="8"/>
      <c r="H35" s="8"/>
      <c r="I35" s="8"/>
      <c r="J35" s="8"/>
      <c r="K35" s="8"/>
      <c r="L35" s="8"/>
      <c r="M35" s="8"/>
      <c r="N35" s="8"/>
      <c r="O35" s="8"/>
    </row>
    <row r="36" spans="1:15" x14ac:dyDescent="0.25">
      <c r="A36" t="s">
        <v>105</v>
      </c>
      <c r="B36" t="s">
        <v>109</v>
      </c>
      <c r="C36" s="8"/>
      <c r="D36" s="8"/>
      <c r="E36" s="8"/>
      <c r="F36" s="8"/>
      <c r="G36" s="8"/>
      <c r="H36" s="8"/>
      <c r="I36" s="8"/>
      <c r="J36" s="8"/>
      <c r="K36" s="8"/>
      <c r="L36" s="8"/>
      <c r="M36" s="8"/>
      <c r="N36" s="8"/>
      <c r="O36" s="8"/>
    </row>
    <row r="37" spans="1:15" x14ac:dyDescent="0.25">
      <c r="B37" s="8"/>
      <c r="C37" s="8"/>
      <c r="D37" s="8"/>
      <c r="E37" s="8"/>
      <c r="F37" s="8"/>
      <c r="G37" s="8"/>
      <c r="H37" s="8"/>
      <c r="I37" s="8"/>
      <c r="J37" s="8"/>
      <c r="K37" s="8"/>
      <c r="L37" s="8"/>
      <c r="M37" s="8"/>
      <c r="N37" s="8"/>
      <c r="O37" s="8"/>
    </row>
    <row r="38" spans="1:15" x14ac:dyDescent="0.25">
      <c r="A38" s="6" t="s">
        <v>96</v>
      </c>
      <c r="B38" s="126" t="s">
        <v>98</v>
      </c>
      <c r="C38" s="126"/>
      <c r="D38" s="126"/>
      <c r="E38" s="126"/>
      <c r="F38" s="126"/>
      <c r="G38" s="126"/>
      <c r="H38" s="126"/>
      <c r="I38" s="126"/>
      <c r="J38" s="126"/>
      <c r="K38" s="126"/>
      <c r="L38" s="126"/>
      <c r="M38" s="126"/>
      <c r="N38" s="126"/>
      <c r="O38" s="126"/>
    </row>
    <row r="39" spans="1:15" x14ac:dyDescent="0.25">
      <c r="A39" s="6"/>
      <c r="B39" s="126"/>
      <c r="C39" s="126"/>
      <c r="D39" s="126"/>
      <c r="E39" s="126"/>
      <c r="F39" s="126"/>
      <c r="G39" s="126"/>
      <c r="H39" s="126"/>
      <c r="I39" s="126"/>
      <c r="J39" s="126"/>
      <c r="K39" s="126"/>
      <c r="L39" s="126"/>
      <c r="M39" s="126"/>
      <c r="N39" s="126"/>
      <c r="O39" s="126"/>
    </row>
    <row r="41" spans="1:15" x14ac:dyDescent="0.25">
      <c r="A41" s="6" t="s">
        <v>110</v>
      </c>
      <c r="B41" s="126" t="s">
        <v>142</v>
      </c>
      <c r="C41" s="126"/>
      <c r="D41" s="126"/>
      <c r="E41" s="126"/>
      <c r="F41" s="126"/>
      <c r="G41" s="126"/>
      <c r="H41" s="126"/>
      <c r="I41" s="126"/>
      <c r="J41" s="126"/>
      <c r="K41" s="126"/>
      <c r="L41" s="126"/>
      <c r="M41" s="126"/>
      <c r="N41" s="126"/>
      <c r="O41" s="126"/>
    </row>
    <row r="42" spans="1:15" ht="27" customHeight="1" x14ac:dyDescent="0.25">
      <c r="A42" s="6"/>
      <c r="B42" s="126"/>
      <c r="C42" s="126"/>
      <c r="D42" s="126"/>
      <c r="E42" s="126"/>
      <c r="F42" s="126"/>
      <c r="G42" s="126"/>
      <c r="H42" s="126"/>
      <c r="I42" s="126"/>
      <c r="J42" s="126"/>
      <c r="K42" s="126"/>
      <c r="L42" s="126"/>
      <c r="M42" s="126"/>
      <c r="N42" s="126"/>
      <c r="O42" s="126"/>
    </row>
  </sheetData>
  <sheetProtection password="C6C9" sheet="1" objects="1" scenarios="1"/>
  <mergeCells count="3">
    <mergeCell ref="B38:O39"/>
    <mergeCell ref="B33:O34"/>
    <mergeCell ref="B41:O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E7"/>
  <sheetViews>
    <sheetView workbookViewId="0"/>
  </sheetViews>
  <sheetFormatPr baseColWidth="10" defaultRowHeight="15" x14ac:dyDescent="0.25"/>
  <cols>
    <col min="2" max="4" width="20.85546875" customWidth="1"/>
    <col min="5" max="5" width="25.140625" customWidth="1"/>
  </cols>
  <sheetData>
    <row r="1" spans="2:5" ht="15.75" thickBot="1" x14ac:dyDescent="0.3">
      <c r="B1" s="128" t="s">
        <v>58</v>
      </c>
      <c r="C1" s="129"/>
      <c r="D1" s="129"/>
      <c r="E1" s="130"/>
    </row>
    <row r="2" spans="2:5" x14ac:dyDescent="0.25">
      <c r="B2" s="1" t="s">
        <v>30</v>
      </c>
      <c r="C2" s="1" t="s">
        <v>31</v>
      </c>
      <c r="D2" s="1" t="s">
        <v>32</v>
      </c>
      <c r="E2" s="2" t="s">
        <v>54</v>
      </c>
    </row>
    <row r="3" spans="2:5" ht="15.75" thickBot="1" x14ac:dyDescent="0.3">
      <c r="B3" s="3">
        <v>3322350074.4195971</v>
      </c>
      <c r="C3" s="3">
        <v>3703502824.2425876</v>
      </c>
      <c r="D3" s="3">
        <v>318795096.06859893</v>
      </c>
      <c r="E3" s="3">
        <v>7344647994.7307825</v>
      </c>
    </row>
    <row r="4" spans="2:5" ht="15.75" thickBot="1" x14ac:dyDescent="0.3">
      <c r="B4" s="4"/>
      <c r="C4" s="4"/>
      <c r="D4" s="4"/>
      <c r="E4" s="4"/>
    </row>
    <row r="5" spans="2:5" ht="15.75" thickBot="1" x14ac:dyDescent="0.3">
      <c r="B5" s="128" t="s">
        <v>59</v>
      </c>
      <c r="C5" s="129"/>
      <c r="D5" s="129"/>
      <c r="E5" s="130"/>
    </row>
    <row r="6" spans="2:5" x14ac:dyDescent="0.25">
      <c r="B6" s="1" t="s">
        <v>30</v>
      </c>
      <c r="C6" s="1" t="s">
        <v>31</v>
      </c>
      <c r="D6" s="1" t="s">
        <v>32</v>
      </c>
      <c r="E6" s="2" t="s">
        <v>54</v>
      </c>
    </row>
    <row r="7" spans="2:5" ht="15.75" thickBot="1" x14ac:dyDescent="0.3">
      <c r="B7" s="3">
        <v>294713610.76265103</v>
      </c>
      <c r="C7" s="3">
        <v>347363986.49166602</v>
      </c>
      <c r="D7" s="3">
        <v>29532703.676190272</v>
      </c>
      <c r="E7" s="3">
        <v>671610300.9305073</v>
      </c>
    </row>
  </sheetData>
  <sheetProtection password="C12A" sheet="1" objects="1" scenarios="1"/>
  <mergeCells count="2">
    <mergeCell ref="B1:E1"/>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7"/>
  <sheetViews>
    <sheetView zoomScale="80" zoomScaleNormal="80" workbookViewId="0">
      <selection activeCell="D10" sqref="D10"/>
    </sheetView>
  </sheetViews>
  <sheetFormatPr baseColWidth="10" defaultRowHeight="21" x14ac:dyDescent="0.35"/>
  <cols>
    <col min="1" max="1" width="117.7109375" style="83" customWidth="1"/>
    <col min="2" max="4" width="31.85546875" style="108" customWidth="1"/>
    <col min="5" max="5" width="45.7109375" style="111" customWidth="1"/>
    <col min="6" max="16384" width="11.42578125" style="83"/>
  </cols>
  <sheetData>
    <row r="1" spans="1:6" x14ac:dyDescent="0.35">
      <c r="A1" s="148" t="s">
        <v>149</v>
      </c>
      <c r="B1" s="148"/>
      <c r="C1" s="148"/>
      <c r="D1" s="148"/>
      <c r="E1" s="112"/>
    </row>
    <row r="2" spans="1:6" ht="18.75" customHeight="1" x14ac:dyDescent="0.35">
      <c r="A2" s="149" t="s">
        <v>97</v>
      </c>
      <c r="B2" s="149"/>
      <c r="C2" s="149"/>
      <c r="D2" s="149"/>
      <c r="E2" s="113"/>
    </row>
    <row r="3" spans="1:6" ht="18.75" customHeight="1" x14ac:dyDescent="0.35">
      <c r="A3" s="149"/>
      <c r="B3" s="149"/>
      <c r="C3" s="149"/>
      <c r="D3" s="149"/>
      <c r="E3" s="113"/>
    </row>
    <row r="4" spans="1:6" ht="18.75" customHeight="1" x14ac:dyDescent="0.35">
      <c r="A4" s="150"/>
      <c r="B4" s="150"/>
      <c r="C4" s="150"/>
      <c r="D4" s="150"/>
      <c r="E4" s="114"/>
    </row>
    <row r="5" spans="1:6" ht="21.75" thickBot="1" x14ac:dyDescent="0.4">
      <c r="A5" s="84"/>
      <c r="B5" s="141" t="s">
        <v>48</v>
      </c>
      <c r="C5" s="142"/>
      <c r="D5" s="143"/>
      <c r="E5" s="85"/>
    </row>
    <row r="6" spans="1:6" ht="30" customHeight="1" thickBot="1" x14ac:dyDescent="0.4">
      <c r="A6" s="86" t="s">
        <v>1</v>
      </c>
      <c r="B6" s="144" t="s">
        <v>56</v>
      </c>
      <c r="C6" s="145"/>
      <c r="D6" s="146"/>
      <c r="E6" s="87" t="s">
        <v>83</v>
      </c>
    </row>
    <row r="7" spans="1:6" ht="37.5" customHeight="1" thickBot="1" x14ac:dyDescent="0.4">
      <c r="A7" s="147" t="str">
        <f>+'Valor estimado contrato'!A3:K3</f>
        <v>IMPRESIÓN Y ALISTAMIENTO</v>
      </c>
      <c r="B7" s="147"/>
      <c r="C7" s="147"/>
      <c r="D7" s="147"/>
      <c r="E7" s="83"/>
    </row>
    <row r="8" spans="1:6" ht="27" customHeight="1" x14ac:dyDescent="0.35">
      <c r="A8" s="88" t="s">
        <v>36</v>
      </c>
      <c r="B8" s="89" t="str">
        <f>+'Valor estimado contrato'!C4</f>
        <v>0 - 170,000</v>
      </c>
      <c r="C8" s="89" t="str">
        <f>+'Valor estimado contrato'!D4</f>
        <v>170,001 - 300,000</v>
      </c>
      <c r="D8" s="89" t="str">
        <f>+'Valor estimado contrato'!E4</f>
        <v>Mayor a 300,001</v>
      </c>
      <c r="E8" s="90"/>
    </row>
    <row r="9" spans="1:6" ht="63" x14ac:dyDescent="0.35">
      <c r="A9" s="91" t="s">
        <v>2</v>
      </c>
      <c r="B9" s="92"/>
      <c r="C9" s="92"/>
      <c r="D9" s="92"/>
      <c r="E9" s="93" t="str">
        <f>IF(OR(B9="",C9="",D9=""),"Debe completar todos los campos","")</f>
        <v>Debe completar todos los campos</v>
      </c>
    </row>
    <row r="10" spans="1:6" ht="42" x14ac:dyDescent="0.35">
      <c r="A10" s="91" t="s">
        <v>3</v>
      </c>
      <c r="B10" s="92"/>
      <c r="C10" s="92"/>
      <c r="D10" s="92"/>
      <c r="E10" s="93" t="str">
        <f t="shared" ref="E10:E11" si="0">IF(OR(B10="",C10="",D10=""),"Debe completar todos los campos","")</f>
        <v>Debe completar todos los campos</v>
      </c>
      <c r="F10" s="94"/>
    </row>
    <row r="11" spans="1:6" ht="42" x14ac:dyDescent="0.35">
      <c r="A11" s="91" t="s">
        <v>5</v>
      </c>
      <c r="B11" s="92"/>
      <c r="C11" s="92"/>
      <c r="D11" s="92"/>
      <c r="E11" s="93" t="str">
        <f t="shared" si="0"/>
        <v>Debe completar todos los campos</v>
      </c>
    </row>
    <row r="12" spans="1:6" ht="15" hidden="1" customHeight="1" x14ac:dyDescent="0.35">
      <c r="A12" s="95" t="s">
        <v>33</v>
      </c>
      <c r="B12" s="124">
        <f>+'Valor estimado contrato'!C8</f>
        <v>0</v>
      </c>
      <c r="C12" s="124">
        <f>+'Valor estimado contrato'!D8</f>
        <v>0</v>
      </c>
      <c r="D12" s="124">
        <f>+'Valor estimado contrato'!E8</f>
        <v>0</v>
      </c>
      <c r="E12" s="137"/>
      <c r="F12" s="94"/>
    </row>
    <row r="13" spans="1:6" ht="15" customHeight="1" x14ac:dyDescent="0.35">
      <c r="A13" s="95" t="s">
        <v>143</v>
      </c>
      <c r="B13" s="96">
        <f>+'Valor estimado contrato'!C9</f>
        <v>0.25</v>
      </c>
      <c r="C13" s="96">
        <f>+'Valor estimado contrato'!D9</f>
        <v>0.7</v>
      </c>
      <c r="D13" s="96">
        <f>+'Valor estimado contrato'!E9</f>
        <v>0.05</v>
      </c>
      <c r="E13" s="138"/>
      <c r="F13" s="97"/>
    </row>
    <row r="14" spans="1:6" ht="34.5" customHeight="1" x14ac:dyDescent="0.35">
      <c r="A14" s="98" t="s">
        <v>37</v>
      </c>
      <c r="B14" s="99" t="str">
        <f>+'Valor estimado contrato'!C10</f>
        <v>0 - 20,000</v>
      </c>
      <c r="C14" s="99" t="str">
        <f>+'Valor estimado contrato'!D10</f>
        <v>20,001 - 60,000</v>
      </c>
      <c r="D14" s="99" t="str">
        <f>+'Valor estimado contrato'!E10</f>
        <v xml:space="preserve">Mayor a 60,001 </v>
      </c>
      <c r="E14" s="100"/>
    </row>
    <row r="15" spans="1:6" ht="63" x14ac:dyDescent="0.35">
      <c r="A15" s="91" t="str">
        <f>+'Valor estimado contrato'!B11</f>
        <v>Recepción de los archivos de cada periodo de facturación y de notificaciones de acuerdo al cronograma establecido y Georeferenciación de la información para determinar inconsistencias en datos demográficos</v>
      </c>
      <c r="B15" s="92"/>
      <c r="C15" s="92"/>
      <c r="D15" s="92"/>
      <c r="E15" s="93" t="str">
        <f t="shared" ref="E15:E17" si="1">IF(OR(B15="",C15="",D15=""),"Debe completar todos los campos","")</f>
        <v>Debe completar todos los campos</v>
      </c>
    </row>
    <row r="16" spans="1:6" ht="63" x14ac:dyDescent="0.35">
      <c r="A16" s="91" t="str">
        <f>+'Valor estimado contrato'!B12</f>
        <v>Impresión de notificaciones y/o cartas (Tamaño carta, Bond, Una cara, color negro) relacionadas con la gestión de Cartera y Cobranza de acuerdo a las caracteristicas indicadas en el Anexo 1</v>
      </c>
      <c r="B16" s="92"/>
      <c r="C16" s="92"/>
      <c r="D16" s="92"/>
      <c r="E16" s="93" t="str">
        <f t="shared" si="1"/>
        <v>Debe completar todos los campos</v>
      </c>
    </row>
    <row r="17" spans="1:5" ht="42" x14ac:dyDescent="0.35">
      <c r="A17" s="91" t="str">
        <f>+'Valor estimado contrato'!B13</f>
        <v>Alistamiento de notificaciones y/o cartas e insertos de Cartera y Cobranza (Plegado en Z, Grapado) de acuerdo a las caracteristicas indicadas en el Anexo 01</v>
      </c>
      <c r="B17" s="92"/>
      <c r="C17" s="92"/>
      <c r="D17" s="92"/>
      <c r="E17" s="93" t="str">
        <f t="shared" si="1"/>
        <v>Debe completar todos los campos</v>
      </c>
    </row>
    <row r="18" spans="1:5" ht="15.75" hidden="1" customHeight="1" x14ac:dyDescent="0.35">
      <c r="A18" s="95" t="s">
        <v>33</v>
      </c>
      <c r="B18" s="101">
        <f>SUM(B15:B17)</f>
        <v>0</v>
      </c>
      <c r="C18" s="101">
        <f>SUM(C15:C17)</f>
        <v>0</v>
      </c>
      <c r="D18" s="102">
        <f t="shared" ref="D18" si="2">SUM(D15:D17)</f>
        <v>0</v>
      </c>
      <c r="E18" s="137"/>
    </row>
    <row r="19" spans="1:5" ht="15.75" customHeight="1" thickBot="1" x14ac:dyDescent="0.4">
      <c r="A19" s="95" t="s">
        <v>143</v>
      </c>
      <c r="B19" s="96">
        <f>+'Valor estimado contrato'!C15</f>
        <v>0.3</v>
      </c>
      <c r="C19" s="96">
        <f>+'Valor estimado contrato'!D15</f>
        <v>0.6</v>
      </c>
      <c r="D19" s="96">
        <f>+'Valor estimado contrato'!E15</f>
        <v>0.1</v>
      </c>
      <c r="E19" s="140"/>
    </row>
    <row r="20" spans="1:5" s="103" customFormat="1" ht="39" customHeight="1" thickBot="1" x14ac:dyDescent="0.4">
      <c r="A20" s="147" t="str">
        <f>+'Valor estimado contrato'!A16:K16</f>
        <v>DISTRIBUCIÓN FISICA</v>
      </c>
      <c r="B20" s="147"/>
      <c r="C20" s="147"/>
      <c r="D20" s="147"/>
    </row>
    <row r="21" spans="1:5" ht="28.5" customHeight="1" x14ac:dyDescent="0.35">
      <c r="A21" s="88" t="s">
        <v>38</v>
      </c>
      <c r="B21" s="89" t="str">
        <f>+'Valor estimado contrato'!C17</f>
        <v>0 - 100,000</v>
      </c>
      <c r="C21" s="89" t="str">
        <f>+'Valor estimado contrato'!D17</f>
        <v>100,001 - 200,000</v>
      </c>
      <c r="D21" s="89" t="str">
        <f>+'Valor estimado contrato'!E17</f>
        <v>Mayor a 200,001</v>
      </c>
      <c r="E21" s="90"/>
    </row>
    <row r="22" spans="1:5" ht="42" x14ac:dyDescent="0.35">
      <c r="A22" s="91" t="str">
        <f>+'Valor estimado contrato'!B18</f>
        <v>Distribución física de la facturación, notificaciones e insertos de cobranza a los beneficiarios de crédito educativo del ICETEX que residan en la ciudad de Bogotá y ciudades capitales</v>
      </c>
      <c r="B22" s="92"/>
      <c r="C22" s="92"/>
      <c r="D22" s="92"/>
      <c r="E22" s="93" t="str">
        <f>IF(OR(B22="",C22="",D22=""),"Debe completar todos los campos","")</f>
        <v>Debe completar todos los campos</v>
      </c>
    </row>
    <row r="23" spans="1:5" ht="15" hidden="1" customHeight="1" x14ac:dyDescent="0.35">
      <c r="A23" s="95" t="s">
        <v>33</v>
      </c>
      <c r="B23" s="101">
        <f t="shared" ref="B23" si="3">+B22</f>
        <v>0</v>
      </c>
      <c r="C23" s="101">
        <f>+C22</f>
        <v>0</v>
      </c>
      <c r="D23" s="102">
        <f t="shared" ref="D23" si="4">+D22</f>
        <v>0</v>
      </c>
      <c r="E23" s="137"/>
    </row>
    <row r="24" spans="1:5" ht="15" customHeight="1" x14ac:dyDescent="0.35">
      <c r="A24" s="95" t="s">
        <v>143</v>
      </c>
      <c r="B24" s="96">
        <f>+'Valor estimado contrato'!C20</f>
        <v>0.3</v>
      </c>
      <c r="C24" s="96">
        <f>+'Valor estimado contrato'!D20</f>
        <v>0.65</v>
      </c>
      <c r="D24" s="96">
        <f>+'Valor estimado contrato'!E20</f>
        <v>0.05</v>
      </c>
      <c r="E24" s="138"/>
    </row>
    <row r="25" spans="1:5" ht="33.75" customHeight="1" x14ac:dyDescent="0.35">
      <c r="A25" s="98" t="s">
        <v>39</v>
      </c>
      <c r="B25" s="99" t="str">
        <f>+'Valor estimado contrato'!C21</f>
        <v>0 - 30,000</v>
      </c>
      <c r="C25" s="99" t="str">
        <f>+'Valor estimado contrato'!D21</f>
        <v>30,001 - 50,000</v>
      </c>
      <c r="D25" s="99" t="str">
        <f>+'Valor estimado contrato'!E21</f>
        <v xml:space="preserve">Mayor a 50,001 </v>
      </c>
      <c r="E25" s="100"/>
    </row>
    <row r="26" spans="1:5" ht="63" x14ac:dyDescent="0.35">
      <c r="A26" s="91" t="str">
        <f>+'Valor estimado contrato'!B22</f>
        <v>Distribución física de la facturación, notificaciones e insertos de cobranza a los beneficiarios de crédito educativo del ICETEX que residan en circunvecinas de la ciudad de Bogotá y ciudades capitales</v>
      </c>
      <c r="B26" s="92"/>
      <c r="C26" s="92"/>
      <c r="D26" s="92"/>
      <c r="E26" s="93" t="str">
        <f>IF(OR(B26="",C26="",D26=""),"Debe completar todos los campos","")</f>
        <v>Debe completar todos los campos</v>
      </c>
    </row>
    <row r="27" spans="1:5" ht="15" hidden="1" customHeight="1" x14ac:dyDescent="0.35">
      <c r="A27" s="95" t="s">
        <v>33</v>
      </c>
      <c r="B27" s="101">
        <f t="shared" ref="B27" si="5">+B26</f>
        <v>0</v>
      </c>
      <c r="C27" s="101">
        <f>+C26</f>
        <v>0</v>
      </c>
      <c r="D27" s="102">
        <f t="shared" ref="D27" si="6">+D26</f>
        <v>0</v>
      </c>
      <c r="E27" s="137"/>
    </row>
    <row r="28" spans="1:5" ht="15" customHeight="1" x14ac:dyDescent="0.35">
      <c r="A28" s="95" t="s">
        <v>143</v>
      </c>
      <c r="B28" s="96">
        <f>+'Valor estimado contrato'!C24</f>
        <v>0.3</v>
      </c>
      <c r="C28" s="96">
        <f>+'Valor estimado contrato'!D24</f>
        <v>0.65</v>
      </c>
      <c r="D28" s="96">
        <f>+'Valor estimado contrato'!E24</f>
        <v>0.05</v>
      </c>
      <c r="E28" s="138"/>
    </row>
    <row r="29" spans="1:5" ht="30" customHeight="1" x14ac:dyDescent="0.35">
      <c r="A29" s="98" t="s">
        <v>40</v>
      </c>
      <c r="B29" s="99" t="str">
        <f>+'Valor estimado contrato'!C25</f>
        <v>0 - 20,000</v>
      </c>
      <c r="C29" s="99" t="str">
        <f>+'Valor estimado contrato'!D25</f>
        <v>20,001 - 25,000</v>
      </c>
      <c r="D29" s="99" t="str">
        <f>+'Valor estimado contrato'!E25</f>
        <v>Mayor a 25,001</v>
      </c>
      <c r="E29" s="104"/>
    </row>
    <row r="30" spans="1:5" ht="63" x14ac:dyDescent="0.35">
      <c r="A30" s="91" t="str">
        <f>+'Valor estimado contrato'!B26</f>
        <v>Distribución física de la facturación, notificaciones e insertos de cobranza a los beneficiarios de crédito educativo del ICETEX que residan en lugares apartados, veredas y lugares  de difícil acceso.</v>
      </c>
      <c r="B30" s="92"/>
      <c r="C30" s="92"/>
      <c r="D30" s="92"/>
      <c r="E30" s="93" t="str">
        <f>IF(OR(B30="",C30="",D30=""),"Debe completar todos los campos","")</f>
        <v>Debe completar todos los campos</v>
      </c>
    </row>
    <row r="31" spans="1:5" ht="15" hidden="1" customHeight="1" x14ac:dyDescent="0.35">
      <c r="A31" s="95" t="s">
        <v>33</v>
      </c>
      <c r="B31" s="101">
        <f t="shared" ref="B31" si="7">+B30</f>
        <v>0</v>
      </c>
      <c r="C31" s="101">
        <f>+C30</f>
        <v>0</v>
      </c>
      <c r="D31" s="102">
        <f t="shared" ref="D31" si="8">+D30</f>
        <v>0</v>
      </c>
      <c r="E31" s="137"/>
    </row>
    <row r="32" spans="1:5" ht="15" customHeight="1" thickBot="1" x14ac:dyDescent="0.4">
      <c r="A32" s="95" t="s">
        <v>143</v>
      </c>
      <c r="B32" s="96">
        <f>+'Valor estimado contrato'!C28</f>
        <v>0.3</v>
      </c>
      <c r="C32" s="96">
        <f>+'Valor estimado contrato'!D28</f>
        <v>0.65</v>
      </c>
      <c r="D32" s="96">
        <f>+'Valor estimado contrato'!E28</f>
        <v>0.05</v>
      </c>
      <c r="E32" s="138"/>
    </row>
    <row r="33" spans="1:5" s="103" customFormat="1" ht="39" customHeight="1" thickBot="1" x14ac:dyDescent="0.4">
      <c r="A33" s="147" t="str">
        <f>+'Valor estimado contrato'!A29:K29</f>
        <v>DISTRIBUCIÓN ELECTRONICA</v>
      </c>
      <c r="B33" s="147"/>
      <c r="C33" s="147"/>
      <c r="D33" s="147"/>
    </row>
    <row r="34" spans="1:5" ht="36.75" customHeight="1" x14ac:dyDescent="0.35">
      <c r="A34" s="98" t="s">
        <v>41</v>
      </c>
      <c r="B34" s="99" t="str">
        <f>+'Valor estimado contrato'!C30</f>
        <v>0 - 10,000</v>
      </c>
      <c r="C34" s="99" t="str">
        <f>+'Valor estimado contrato'!D30</f>
        <v>10,001 - 30,000</v>
      </c>
      <c r="D34" s="99" t="str">
        <f>+'Valor estimado contrato'!E30</f>
        <v>Mayor a 30,001</v>
      </c>
      <c r="E34" s="104"/>
    </row>
    <row r="35" spans="1:5" ht="30" customHeight="1" x14ac:dyDescent="0.35">
      <c r="A35" s="91" t="str">
        <f>+'Valor estimado contrato'!B31</f>
        <v>Extractos virtuales (Cambio a factura electronica)</v>
      </c>
      <c r="B35" s="92"/>
      <c r="C35" s="92"/>
      <c r="D35" s="92"/>
      <c r="E35" s="93" t="str">
        <f>IF(OR(B35="",C35="",D35=""),"Debe completar todos los campos","")</f>
        <v>Debe completar todos los campos</v>
      </c>
    </row>
    <row r="36" spans="1:5" s="105" customFormat="1" ht="15.75" hidden="1" customHeight="1" x14ac:dyDescent="0.35">
      <c r="A36" s="95" t="s">
        <v>33</v>
      </c>
      <c r="B36" s="101">
        <f t="shared" ref="B36" si="9">+B35</f>
        <v>0</v>
      </c>
      <c r="C36" s="101">
        <f>+C35</f>
        <v>0</v>
      </c>
      <c r="D36" s="102">
        <f t="shared" ref="D36" si="10">+D35</f>
        <v>0</v>
      </c>
      <c r="E36" s="137"/>
    </row>
    <row r="37" spans="1:5" s="105" customFormat="1" ht="15.75" customHeight="1" thickBot="1" x14ac:dyDescent="0.4">
      <c r="A37" s="95" t="s">
        <v>143</v>
      </c>
      <c r="B37" s="96">
        <f>+'Valor estimado contrato'!C33</f>
        <v>0.1</v>
      </c>
      <c r="C37" s="96">
        <f>+'Valor estimado contrato'!D33</f>
        <v>0.7</v>
      </c>
      <c r="D37" s="96">
        <f>+'Valor estimado contrato'!E33</f>
        <v>0.2</v>
      </c>
      <c r="E37" s="140"/>
    </row>
    <row r="38" spans="1:5" s="105" customFormat="1" ht="40.5" customHeight="1" thickBot="1" x14ac:dyDescent="0.4">
      <c r="A38" s="147" t="str">
        <f>+'Valor estimado contrato'!A34:K34</f>
        <v>CORRESPONDENCIA</v>
      </c>
      <c r="B38" s="147"/>
      <c r="C38" s="147"/>
      <c r="D38" s="147"/>
    </row>
    <row r="39" spans="1:5" x14ac:dyDescent="0.35">
      <c r="A39" s="88" t="s">
        <v>51</v>
      </c>
      <c r="B39" s="99" t="str">
        <f>+'Valor estimado contrato'!C35</f>
        <v>0 - 1,000</v>
      </c>
      <c r="C39" s="99" t="str">
        <f>+'Valor estimado contrato'!D35</f>
        <v>1,001 - 2,000</v>
      </c>
      <c r="D39" s="99" t="str">
        <f>+'Valor estimado contrato'!E35</f>
        <v xml:space="preserve">Mayor a 2,001 </v>
      </c>
      <c r="E39" s="106"/>
    </row>
    <row r="40" spans="1:5" ht="32.25" customHeight="1" x14ac:dyDescent="0.35">
      <c r="A40" s="91" t="str">
        <f>+'Valor estimado contrato'!B36</f>
        <v>Recolección y envio documento individual nacional</v>
      </c>
      <c r="B40" s="92"/>
      <c r="C40" s="92"/>
      <c r="D40" s="92"/>
      <c r="E40" s="93" t="str">
        <f>IF(OR(B40="",C40="",D40=""),"Debe completar todos los campos","")</f>
        <v>Debe completar todos los campos</v>
      </c>
    </row>
    <row r="41" spans="1:5" ht="19.5" hidden="1" customHeight="1" x14ac:dyDescent="0.35">
      <c r="A41" s="95" t="s">
        <v>33</v>
      </c>
      <c r="B41" s="101">
        <f>+B40</f>
        <v>0</v>
      </c>
      <c r="C41" s="101">
        <f>+C40</f>
        <v>0</v>
      </c>
      <c r="D41" s="102">
        <f>+D40</f>
        <v>0</v>
      </c>
      <c r="E41" s="137"/>
    </row>
    <row r="42" spans="1:5" ht="19.5" customHeight="1" x14ac:dyDescent="0.35">
      <c r="A42" s="95" t="s">
        <v>143</v>
      </c>
      <c r="B42" s="96">
        <f>+'Valor estimado contrato'!C38</f>
        <v>0.3</v>
      </c>
      <c r="C42" s="96">
        <f>+'Valor estimado contrato'!D38</f>
        <v>0.65</v>
      </c>
      <c r="D42" s="96">
        <f>+'Valor estimado contrato'!E38</f>
        <v>0.05</v>
      </c>
      <c r="E42" s="138"/>
    </row>
    <row r="43" spans="1:5" ht="26.25" customHeight="1" x14ac:dyDescent="0.35">
      <c r="A43" s="98" t="s">
        <v>51</v>
      </c>
      <c r="B43" s="99" t="str">
        <f>+'Valor estimado contrato'!C39</f>
        <v>0-50</v>
      </c>
      <c r="C43" s="99" t="str">
        <f>+'Valor estimado contrato'!D39</f>
        <v>51-300</v>
      </c>
      <c r="D43" s="99" t="str">
        <f>+'Valor estimado contrato'!E39</f>
        <v>Mayor a 301</v>
      </c>
      <c r="E43" s="107"/>
    </row>
    <row r="44" spans="1:5" ht="32.25" customHeight="1" x14ac:dyDescent="0.35">
      <c r="A44" s="91" t="str">
        <f>+'Valor estimado contrato'!B40</f>
        <v>Recolección y envio documento individual especial</v>
      </c>
      <c r="B44" s="92"/>
      <c r="C44" s="92"/>
      <c r="D44" s="92"/>
      <c r="E44" s="93" t="str">
        <f>IF(OR(B44="",C44="",D44=""),"Debe completar todos los campos","")</f>
        <v>Debe completar todos los campos</v>
      </c>
    </row>
    <row r="45" spans="1:5" ht="19.5" hidden="1" customHeight="1" x14ac:dyDescent="0.35">
      <c r="A45" s="95" t="s">
        <v>33</v>
      </c>
      <c r="B45" s="101">
        <f>+B44</f>
        <v>0</v>
      </c>
      <c r="C45" s="101">
        <f>+C44</f>
        <v>0</v>
      </c>
      <c r="D45" s="102">
        <f>+D44</f>
        <v>0</v>
      </c>
      <c r="E45" s="137"/>
    </row>
    <row r="46" spans="1:5" ht="19.5" customHeight="1" x14ac:dyDescent="0.35">
      <c r="A46" s="95" t="s">
        <v>143</v>
      </c>
      <c r="B46" s="96">
        <f>+'Valor estimado contrato'!C42</f>
        <v>0.2</v>
      </c>
      <c r="C46" s="96">
        <f>+'Valor estimado contrato'!D42</f>
        <v>0.65</v>
      </c>
      <c r="D46" s="96">
        <f>+'Valor estimado contrato'!E42</f>
        <v>0.15</v>
      </c>
      <c r="E46" s="138"/>
    </row>
    <row r="47" spans="1:5" ht="30.75" customHeight="1" x14ac:dyDescent="0.35">
      <c r="A47" s="98" t="s">
        <v>51</v>
      </c>
      <c r="B47" s="99" t="str">
        <f>+'Valor estimado contrato'!C43</f>
        <v>0-500</v>
      </c>
      <c r="C47" s="99" t="str">
        <f>+'Valor estimado contrato'!D43</f>
        <v>501-1500</v>
      </c>
      <c r="D47" s="99" t="str">
        <f>+'Valor estimado contrato'!E43</f>
        <v>Mayor a 1501</v>
      </c>
      <c r="E47" s="107"/>
    </row>
    <row r="48" spans="1:5" ht="32.25" customHeight="1" x14ac:dyDescent="0.35">
      <c r="A48" s="91" t="str">
        <f>+'Valor estimado contrato'!B44</f>
        <v>Recolección y envio documento individual urbano</v>
      </c>
      <c r="B48" s="92"/>
      <c r="C48" s="92"/>
      <c r="D48" s="92"/>
      <c r="E48" s="93" t="str">
        <f>IF(OR(B48="",C48="",D48=""),"Debe completar todos los campos","")</f>
        <v>Debe completar todos los campos</v>
      </c>
    </row>
    <row r="49" spans="1:5" ht="19.5" hidden="1" customHeight="1" x14ac:dyDescent="0.35">
      <c r="A49" s="95" t="s">
        <v>33</v>
      </c>
      <c r="B49" s="101">
        <f>+B48</f>
        <v>0</v>
      </c>
      <c r="C49" s="101">
        <f>+C48</f>
        <v>0</v>
      </c>
      <c r="D49" s="102">
        <f>+D48</f>
        <v>0</v>
      </c>
      <c r="E49" s="137"/>
    </row>
    <row r="50" spans="1:5" ht="19.5" customHeight="1" x14ac:dyDescent="0.35">
      <c r="A50" s="95" t="s">
        <v>143</v>
      </c>
      <c r="B50" s="96">
        <f>+'Valor estimado contrato'!C46</f>
        <v>0.3</v>
      </c>
      <c r="C50" s="96">
        <f>+'Valor estimado contrato'!D46</f>
        <v>0.65</v>
      </c>
      <c r="D50" s="96">
        <f>+'Valor estimado contrato'!E46</f>
        <v>0.05</v>
      </c>
      <c r="E50" s="138"/>
    </row>
    <row r="51" spans="1:5" ht="32.25" customHeight="1" x14ac:dyDescent="0.35">
      <c r="A51" s="98" t="s">
        <v>51</v>
      </c>
      <c r="B51" s="99" t="str">
        <f>+'Valor estimado contrato'!C47</f>
        <v>0-100</v>
      </c>
      <c r="C51" s="99" t="str">
        <f>+'Valor estimado contrato'!D47</f>
        <v>101-250</v>
      </c>
      <c r="D51" s="99" t="str">
        <f>+'Valor estimado contrato'!E47</f>
        <v>Mayor a 251</v>
      </c>
      <c r="E51" s="107"/>
    </row>
    <row r="52" spans="1:5" ht="32.25" customHeight="1" x14ac:dyDescent="0.35">
      <c r="A52" s="91" t="str">
        <f>+'Valor estimado contrato'!B48</f>
        <v>Recolección y envio documento individual zonal</v>
      </c>
      <c r="B52" s="92"/>
      <c r="C52" s="92"/>
      <c r="D52" s="92"/>
      <c r="E52" s="93" t="str">
        <f>IF(OR(B52="",C52="",D52=""),"Debe completar todos los campos","")</f>
        <v>Debe completar todos los campos</v>
      </c>
    </row>
    <row r="53" spans="1:5" ht="19.5" hidden="1" customHeight="1" x14ac:dyDescent="0.35">
      <c r="A53" s="95" t="s">
        <v>33</v>
      </c>
      <c r="B53" s="101">
        <f>+B52</f>
        <v>0</v>
      </c>
      <c r="C53" s="101">
        <f>+C52</f>
        <v>0</v>
      </c>
      <c r="D53" s="102">
        <f>+D52</f>
        <v>0</v>
      </c>
      <c r="E53" s="137"/>
    </row>
    <row r="54" spans="1:5" ht="19.5" customHeight="1" x14ac:dyDescent="0.35">
      <c r="A54" s="95" t="s">
        <v>143</v>
      </c>
      <c r="B54" s="96">
        <f>+'Valor estimado contrato'!C50</f>
        <v>0.3</v>
      </c>
      <c r="C54" s="96">
        <f>+'Valor estimado contrato'!D50</f>
        <v>0.65</v>
      </c>
      <c r="D54" s="96">
        <f>+'Valor estimado contrato'!E50</f>
        <v>0.05</v>
      </c>
      <c r="E54" s="138"/>
    </row>
    <row r="55" spans="1:5" ht="27.75" customHeight="1" x14ac:dyDescent="0.35">
      <c r="A55" s="98" t="s">
        <v>51</v>
      </c>
      <c r="B55" s="99" t="str">
        <f>+'Valor estimado contrato'!C51</f>
        <v>0-5</v>
      </c>
      <c r="C55" s="99" t="str">
        <f>+'Valor estimado contrato'!D51</f>
        <v>6 - 30</v>
      </c>
      <c r="D55" s="99" t="str">
        <f>+'Valor estimado contrato'!E51</f>
        <v>Mayor a 31</v>
      </c>
      <c r="E55" s="107"/>
    </row>
    <row r="56" spans="1:5" ht="32.25" customHeight="1" x14ac:dyDescent="0.35">
      <c r="A56" s="91" t="str">
        <f>+'Valor estimado contrato'!B52</f>
        <v>Recolección y envio documento individual internacional</v>
      </c>
      <c r="B56" s="92"/>
      <c r="C56" s="92"/>
      <c r="D56" s="92"/>
      <c r="E56" s="93" t="str">
        <f>IF(OR(B56="",C56="",D56=""),"Debe completar todos los campos","")</f>
        <v>Debe completar todos los campos</v>
      </c>
    </row>
    <row r="57" spans="1:5" ht="19.5" hidden="1" customHeight="1" x14ac:dyDescent="0.35">
      <c r="A57" s="95" t="s">
        <v>33</v>
      </c>
      <c r="B57" s="101">
        <f>+B56</f>
        <v>0</v>
      </c>
      <c r="C57" s="101">
        <f>+C56</f>
        <v>0</v>
      </c>
      <c r="D57" s="102">
        <f>+D56</f>
        <v>0</v>
      </c>
      <c r="E57" s="137"/>
    </row>
    <row r="58" spans="1:5" ht="19.5" customHeight="1" x14ac:dyDescent="0.35">
      <c r="A58" s="95" t="s">
        <v>143</v>
      </c>
      <c r="B58" s="96">
        <f>+'Valor estimado contrato'!C54</f>
        <v>0.3</v>
      </c>
      <c r="C58" s="96">
        <f>+'Valor estimado contrato'!D54</f>
        <v>0.65</v>
      </c>
      <c r="D58" s="96">
        <f>+'Valor estimado contrato'!E54</f>
        <v>0.05</v>
      </c>
      <c r="E58" s="138"/>
    </row>
    <row r="59" spans="1:5" ht="27" customHeight="1" x14ac:dyDescent="0.35">
      <c r="A59" s="98" t="s">
        <v>51</v>
      </c>
      <c r="B59" s="99" t="str">
        <f>+'Valor estimado contrato'!C55</f>
        <v>0 - 40</v>
      </c>
      <c r="C59" s="99" t="str">
        <f>+'Valor estimado contrato'!D55</f>
        <v>41 - 100</v>
      </c>
      <c r="D59" s="99" t="str">
        <f>+'Valor estimado contrato'!E55</f>
        <v>Mayor a 101</v>
      </c>
      <c r="E59" s="107"/>
    </row>
    <row r="60" spans="1:5" ht="32.25" customHeight="1" x14ac:dyDescent="0.35">
      <c r="A60" s="91" t="str">
        <f>+'Valor estimado contrato'!B56</f>
        <v>Recolección y envio mercancia nacional</v>
      </c>
      <c r="B60" s="92"/>
      <c r="C60" s="92"/>
      <c r="D60" s="92"/>
      <c r="E60" s="93" t="str">
        <f>IF(OR(B60="",C60="",D60=""),"Debe completar todos los campos","")</f>
        <v>Debe completar todos los campos</v>
      </c>
    </row>
    <row r="61" spans="1:5" ht="19.5" hidden="1" customHeight="1" x14ac:dyDescent="0.35">
      <c r="A61" s="95" t="s">
        <v>33</v>
      </c>
      <c r="B61" s="101">
        <f>+B60</f>
        <v>0</v>
      </c>
      <c r="C61" s="101">
        <f>+C60</f>
        <v>0</v>
      </c>
      <c r="D61" s="102">
        <f>+D60</f>
        <v>0</v>
      </c>
      <c r="E61" s="137"/>
    </row>
    <row r="62" spans="1:5" ht="19.5" customHeight="1" x14ac:dyDescent="0.35">
      <c r="A62" s="95" t="s">
        <v>143</v>
      </c>
      <c r="B62" s="96">
        <f>+'Valor estimado contrato'!C58</f>
        <v>0.3</v>
      </c>
      <c r="C62" s="96">
        <f>+'Valor estimado contrato'!D58</f>
        <v>0.65</v>
      </c>
      <c r="D62" s="96">
        <f>+'Valor estimado contrato'!E58</f>
        <v>0.05</v>
      </c>
      <c r="E62" s="138"/>
    </row>
    <row r="63" spans="1:5" ht="31.5" customHeight="1" x14ac:dyDescent="0.35">
      <c r="A63" s="98" t="s">
        <v>51</v>
      </c>
      <c r="B63" s="99" t="str">
        <f>+'Valor estimado contrato'!C59</f>
        <v>0-5</v>
      </c>
      <c r="C63" s="99" t="str">
        <f>+'Valor estimado contrato'!D59</f>
        <v>6 - 10</v>
      </c>
      <c r="D63" s="99" t="str">
        <f>+'Valor estimado contrato'!E59</f>
        <v>Mayor a 11</v>
      </c>
      <c r="E63" s="107"/>
    </row>
    <row r="64" spans="1:5" ht="32.25" customHeight="1" x14ac:dyDescent="0.35">
      <c r="A64" s="91" t="str">
        <f>+'Valor estimado contrato'!B60</f>
        <v>Recolección y envio mercancia especial</v>
      </c>
      <c r="B64" s="92"/>
      <c r="C64" s="92"/>
      <c r="D64" s="92"/>
      <c r="E64" s="93" t="str">
        <f>IF(OR(B64="",C64="",D64=""),"Debe completar todos los campos","")</f>
        <v>Debe completar todos los campos</v>
      </c>
    </row>
    <row r="65" spans="1:5" ht="19.5" hidden="1" customHeight="1" x14ac:dyDescent="0.35">
      <c r="A65" s="95" t="s">
        <v>33</v>
      </c>
      <c r="B65" s="101">
        <f>+B64</f>
        <v>0</v>
      </c>
      <c r="C65" s="101">
        <f>+C64</f>
        <v>0</v>
      </c>
      <c r="D65" s="102">
        <f>+D64</f>
        <v>0</v>
      </c>
      <c r="E65" s="137"/>
    </row>
    <row r="66" spans="1:5" ht="19.5" customHeight="1" x14ac:dyDescent="0.35">
      <c r="A66" s="95" t="s">
        <v>143</v>
      </c>
      <c r="B66" s="96">
        <f>+'Valor estimado contrato'!C62</f>
        <v>0.45</v>
      </c>
      <c r="C66" s="96">
        <f>+'Valor estimado contrato'!D62</f>
        <v>0.5</v>
      </c>
      <c r="D66" s="96">
        <f>+'Valor estimado contrato'!E62</f>
        <v>0.05</v>
      </c>
      <c r="E66" s="138"/>
    </row>
    <row r="67" spans="1:5" ht="30.75" customHeight="1" x14ac:dyDescent="0.35">
      <c r="A67" s="98" t="s">
        <v>51</v>
      </c>
      <c r="B67" s="99" t="str">
        <f>+'Valor estimado contrato'!C63</f>
        <v>0-5</v>
      </c>
      <c r="C67" s="99" t="str">
        <f>+'Valor estimado contrato'!D63</f>
        <v>6 - 30</v>
      </c>
      <c r="D67" s="99" t="str">
        <f>+'Valor estimado contrato'!E63</f>
        <v>Mayor a 31</v>
      </c>
      <c r="E67" s="107"/>
    </row>
    <row r="68" spans="1:5" ht="32.25" customHeight="1" x14ac:dyDescent="0.35">
      <c r="A68" s="91" t="str">
        <f>+'Valor estimado contrato'!B64</f>
        <v>Recolección y envio mercancia urbano</v>
      </c>
      <c r="B68" s="92"/>
      <c r="C68" s="92"/>
      <c r="D68" s="92"/>
      <c r="E68" s="93" t="str">
        <f>IF(OR(B68="",C68="",D68=""),"Debe completar todos los campos","")</f>
        <v>Debe completar todos los campos</v>
      </c>
    </row>
    <row r="69" spans="1:5" ht="19.5" hidden="1" customHeight="1" x14ac:dyDescent="0.35">
      <c r="A69" s="95" t="s">
        <v>33</v>
      </c>
      <c r="B69" s="101">
        <f>+B68</f>
        <v>0</v>
      </c>
      <c r="C69" s="101">
        <f>+C68</f>
        <v>0</v>
      </c>
      <c r="D69" s="102">
        <f>+D68</f>
        <v>0</v>
      </c>
      <c r="E69" s="137"/>
    </row>
    <row r="70" spans="1:5" ht="19.5" customHeight="1" x14ac:dyDescent="0.35">
      <c r="A70" s="95" t="s">
        <v>143</v>
      </c>
      <c r="B70" s="96">
        <f>+'Valor estimado contrato'!C66</f>
        <v>0.45</v>
      </c>
      <c r="C70" s="96">
        <f>+'Valor estimado contrato'!D66</f>
        <v>0.5</v>
      </c>
      <c r="D70" s="96">
        <f>+'Valor estimado contrato'!E66</f>
        <v>0.05</v>
      </c>
      <c r="E70" s="138"/>
    </row>
    <row r="71" spans="1:5" ht="29.25" customHeight="1" x14ac:dyDescent="0.35">
      <c r="A71" s="98" t="s">
        <v>51</v>
      </c>
      <c r="B71" s="99" t="str">
        <f>+'Valor estimado contrato'!C67</f>
        <v>0-5</v>
      </c>
      <c r="C71" s="99" t="str">
        <f>+'Valor estimado contrato'!D67</f>
        <v>6 - 20</v>
      </c>
      <c r="D71" s="99" t="str">
        <f>+'Valor estimado contrato'!E67</f>
        <v>Mayor a 21</v>
      </c>
      <c r="E71" s="107"/>
    </row>
    <row r="72" spans="1:5" ht="32.25" customHeight="1" x14ac:dyDescent="0.35">
      <c r="A72" s="91" t="str">
        <f>+'Valor estimado contrato'!B68</f>
        <v>Recolección y envio mercancia zonal</v>
      </c>
      <c r="B72" s="92"/>
      <c r="C72" s="92"/>
      <c r="D72" s="92"/>
      <c r="E72" s="93" t="str">
        <f>IF(OR(B72="",C72="",D72=""),"Debe completar todos los campos","")</f>
        <v>Debe completar todos los campos</v>
      </c>
    </row>
    <row r="73" spans="1:5" ht="19.5" hidden="1" customHeight="1" x14ac:dyDescent="0.35">
      <c r="A73" s="95" t="s">
        <v>33</v>
      </c>
      <c r="B73" s="101">
        <f>+B72</f>
        <v>0</v>
      </c>
      <c r="C73" s="101">
        <f>+C72</f>
        <v>0</v>
      </c>
      <c r="D73" s="102">
        <f>+D72</f>
        <v>0</v>
      </c>
      <c r="E73" s="137"/>
    </row>
    <row r="74" spans="1:5" ht="19.5" customHeight="1" x14ac:dyDescent="0.35">
      <c r="A74" s="95" t="s">
        <v>143</v>
      </c>
      <c r="B74" s="96">
        <f>+'Valor estimado contrato'!C70</f>
        <v>0.45</v>
      </c>
      <c r="C74" s="96">
        <f>+'Valor estimado contrato'!D70</f>
        <v>0.5</v>
      </c>
      <c r="D74" s="96">
        <f>+'Valor estimado contrato'!E70</f>
        <v>0.05</v>
      </c>
      <c r="E74" s="138"/>
    </row>
    <row r="75" spans="1:5" ht="29.25" customHeight="1" x14ac:dyDescent="0.35">
      <c r="A75" s="98" t="s">
        <v>51</v>
      </c>
      <c r="B75" s="99" t="str">
        <f>+'Valor estimado contrato'!C71</f>
        <v>0-30</v>
      </c>
      <c r="C75" s="99" t="str">
        <f>+'Valor estimado contrato'!D71</f>
        <v>31 - 100</v>
      </c>
      <c r="D75" s="99" t="str">
        <f>+'Valor estimado contrato'!E71</f>
        <v>Mayor a 101</v>
      </c>
      <c r="E75" s="107"/>
    </row>
    <row r="76" spans="1:5" ht="32.25" customHeight="1" x14ac:dyDescent="0.35">
      <c r="A76" s="91" t="str">
        <f>+'Valor estimado contrato'!B72</f>
        <v>Recolección y envio documento tula nacional</v>
      </c>
      <c r="B76" s="92"/>
      <c r="C76" s="92"/>
      <c r="D76" s="92"/>
      <c r="E76" s="93" t="str">
        <f>IF(OR(B76="",C76="",D76=""),"Debe completar todos los campos","")</f>
        <v>Debe completar todos los campos</v>
      </c>
    </row>
    <row r="77" spans="1:5" ht="19.5" hidden="1" customHeight="1" x14ac:dyDescent="0.35">
      <c r="A77" s="95" t="s">
        <v>33</v>
      </c>
      <c r="B77" s="101">
        <f>+B76</f>
        <v>0</v>
      </c>
      <c r="C77" s="101">
        <f>+C76</f>
        <v>0</v>
      </c>
      <c r="D77" s="102">
        <f>+D76</f>
        <v>0</v>
      </c>
      <c r="E77" s="137"/>
    </row>
    <row r="78" spans="1:5" ht="19.5" customHeight="1" x14ac:dyDescent="0.35">
      <c r="A78" s="95" t="s">
        <v>143</v>
      </c>
      <c r="B78" s="96">
        <f>+'Valor estimado contrato'!C74</f>
        <v>0.3</v>
      </c>
      <c r="C78" s="96">
        <f>+'Valor estimado contrato'!D74</f>
        <v>0.65</v>
      </c>
      <c r="D78" s="96">
        <f>+'Valor estimado contrato'!E74</f>
        <v>0.05</v>
      </c>
      <c r="E78" s="138"/>
    </row>
    <row r="79" spans="1:5" ht="26.25" customHeight="1" x14ac:dyDescent="0.35">
      <c r="A79" s="98" t="s">
        <v>51</v>
      </c>
      <c r="B79" s="99" t="str">
        <f>+'Valor estimado contrato'!C75</f>
        <v>0-5</v>
      </c>
      <c r="C79" s="99" t="str">
        <f>+'Valor estimado contrato'!D75</f>
        <v>6 - 10</v>
      </c>
      <c r="D79" s="99" t="str">
        <f>+'Valor estimado contrato'!E75</f>
        <v>Mayor a 11</v>
      </c>
      <c r="E79" s="107"/>
    </row>
    <row r="80" spans="1:5" ht="32.25" customHeight="1" x14ac:dyDescent="0.35">
      <c r="A80" s="91" t="str">
        <f>+'Valor estimado contrato'!B76</f>
        <v>Recolección y envio documento tula especial</v>
      </c>
      <c r="B80" s="92"/>
      <c r="C80" s="92"/>
      <c r="D80" s="92"/>
      <c r="E80" s="93" t="str">
        <f>IF(OR(B80="",C80="",D80=""),"Debe completar todos los campos","")</f>
        <v>Debe completar todos los campos</v>
      </c>
    </row>
    <row r="81" spans="1:5" ht="19.5" hidden="1" customHeight="1" x14ac:dyDescent="0.35">
      <c r="A81" s="95" t="s">
        <v>33</v>
      </c>
      <c r="B81" s="101">
        <f>+B80</f>
        <v>0</v>
      </c>
      <c r="C81" s="101">
        <f>+C80</f>
        <v>0</v>
      </c>
      <c r="D81" s="102">
        <f>+D80</f>
        <v>0</v>
      </c>
      <c r="E81" s="137"/>
    </row>
    <row r="82" spans="1:5" ht="19.5" customHeight="1" x14ac:dyDescent="0.35">
      <c r="A82" s="95" t="s">
        <v>143</v>
      </c>
      <c r="B82" s="96">
        <f>+'Valor estimado contrato'!C78</f>
        <v>0.5</v>
      </c>
      <c r="C82" s="96">
        <f>+'Valor estimado contrato'!D78</f>
        <v>0.45</v>
      </c>
      <c r="D82" s="96">
        <f>+'Valor estimado contrato'!E78</f>
        <v>0.05</v>
      </c>
      <c r="E82" s="138"/>
    </row>
    <row r="83" spans="1:5" ht="29.25" customHeight="1" x14ac:dyDescent="0.35">
      <c r="A83" s="98" t="s">
        <v>51</v>
      </c>
      <c r="B83" s="99" t="str">
        <f>+'Valor estimado contrato'!C79</f>
        <v>0-5</v>
      </c>
      <c r="C83" s="99" t="str">
        <f>+'Valor estimado contrato'!D79</f>
        <v>6 - 10</v>
      </c>
      <c r="D83" s="99" t="str">
        <f>+'Valor estimado contrato'!E79</f>
        <v>Mayor a 11</v>
      </c>
      <c r="E83" s="107"/>
    </row>
    <row r="84" spans="1:5" ht="32.25" customHeight="1" x14ac:dyDescent="0.35">
      <c r="A84" s="91" t="str">
        <f>+'Valor estimado contrato'!B80</f>
        <v>Recolección y envio documento tula urbano</v>
      </c>
      <c r="B84" s="92"/>
      <c r="C84" s="92"/>
      <c r="D84" s="92"/>
      <c r="E84" s="93" t="str">
        <f>IF(OR(B84="",C84="",D84=""),"Debe completar todos los campos","")</f>
        <v>Debe completar todos los campos</v>
      </c>
    </row>
    <row r="85" spans="1:5" ht="19.5" hidden="1" customHeight="1" x14ac:dyDescent="0.35">
      <c r="A85" s="95" t="s">
        <v>33</v>
      </c>
      <c r="B85" s="101">
        <f>+B84</f>
        <v>0</v>
      </c>
      <c r="C85" s="101">
        <f>+C84</f>
        <v>0</v>
      </c>
      <c r="D85" s="102">
        <f>+D84</f>
        <v>0</v>
      </c>
      <c r="E85" s="137"/>
    </row>
    <row r="86" spans="1:5" ht="19.5" customHeight="1" x14ac:dyDescent="0.35">
      <c r="A86" s="95" t="s">
        <v>143</v>
      </c>
      <c r="B86" s="96">
        <f>+'Valor estimado contrato'!C82</f>
        <v>0.5</v>
      </c>
      <c r="C86" s="96">
        <f>+'Valor estimado contrato'!D82</f>
        <v>0.45</v>
      </c>
      <c r="D86" s="96">
        <f>+'Valor estimado contrato'!E82</f>
        <v>0.05</v>
      </c>
      <c r="E86" s="138"/>
    </row>
    <row r="87" spans="1:5" ht="26.25" customHeight="1" x14ac:dyDescent="0.35">
      <c r="A87" s="98" t="s">
        <v>51</v>
      </c>
      <c r="B87" s="99" t="str">
        <f>+'Valor estimado contrato'!C83</f>
        <v>0-10</v>
      </c>
      <c r="C87" s="99" t="str">
        <f>+'Valor estimado contrato'!D83</f>
        <v>11 - 30</v>
      </c>
      <c r="D87" s="99" t="str">
        <f>+'Valor estimado contrato'!E83</f>
        <v>Mayor a 31</v>
      </c>
      <c r="E87" s="107"/>
    </row>
    <row r="88" spans="1:5" ht="32.25" customHeight="1" x14ac:dyDescent="0.35">
      <c r="A88" s="91" t="str">
        <f>+'Valor estimado contrato'!B84</f>
        <v>Recolección y envio documento tula zonal</v>
      </c>
      <c r="B88" s="92"/>
      <c r="C88" s="92"/>
      <c r="D88" s="92"/>
      <c r="E88" s="93" t="str">
        <f>IF(OR(B88="",C88="",D88=""),"Debe completar todos los campos","")</f>
        <v>Debe completar todos los campos</v>
      </c>
    </row>
    <row r="89" spans="1:5" ht="19.5" hidden="1" customHeight="1" x14ac:dyDescent="0.35">
      <c r="A89" s="95" t="s">
        <v>33</v>
      </c>
      <c r="B89" s="101">
        <f>+B88</f>
        <v>0</v>
      </c>
      <c r="C89" s="101">
        <f>+C88</f>
        <v>0</v>
      </c>
      <c r="D89" s="102">
        <f>+D88</f>
        <v>0</v>
      </c>
      <c r="E89" s="137"/>
    </row>
    <row r="90" spans="1:5" ht="19.5" customHeight="1" x14ac:dyDescent="0.35">
      <c r="A90" s="95" t="s">
        <v>143</v>
      </c>
      <c r="B90" s="96">
        <f>+'Valor estimado contrato'!C86</f>
        <v>0.5</v>
      </c>
      <c r="C90" s="96">
        <f>+'Valor estimado contrato'!D86</f>
        <v>0.45</v>
      </c>
      <c r="D90" s="96">
        <f>+'Valor estimado contrato'!E86</f>
        <v>0.05</v>
      </c>
      <c r="E90" s="138"/>
    </row>
    <row r="91" spans="1:5" ht="26.25" customHeight="1" x14ac:dyDescent="0.35">
      <c r="A91" s="98" t="s">
        <v>51</v>
      </c>
      <c r="B91" s="99" t="str">
        <f>+'Valor estimado contrato'!C87</f>
        <v>0-500</v>
      </c>
      <c r="C91" s="99" t="str">
        <f>+'Valor estimado contrato'!D87</f>
        <v>501-800</v>
      </c>
      <c r="D91" s="99" t="str">
        <f>+'Valor estimado contrato'!E87</f>
        <v>Mayor a 801</v>
      </c>
      <c r="E91" s="107"/>
    </row>
    <row r="92" spans="1:5" ht="32.25" customHeight="1" x14ac:dyDescent="0.35">
      <c r="A92" s="91" t="str">
        <f>+'Valor estimado contrato'!B88</f>
        <v>Recolección y envio documento masivo nacional</v>
      </c>
      <c r="B92" s="92"/>
      <c r="C92" s="92"/>
      <c r="D92" s="92"/>
      <c r="E92" s="93" t="str">
        <f>IF(OR(B92="",C92="",D92=""),"Debe completar todos los campos","")</f>
        <v>Debe completar todos los campos</v>
      </c>
    </row>
    <row r="93" spans="1:5" ht="19.5" hidden="1" customHeight="1" x14ac:dyDescent="0.35">
      <c r="A93" s="95" t="s">
        <v>33</v>
      </c>
      <c r="B93" s="101">
        <f>+B92</f>
        <v>0</v>
      </c>
      <c r="C93" s="101">
        <f>+C92</f>
        <v>0</v>
      </c>
      <c r="D93" s="102">
        <f>+D92</f>
        <v>0</v>
      </c>
      <c r="E93" s="137"/>
    </row>
    <row r="94" spans="1:5" ht="19.5" customHeight="1" x14ac:dyDescent="0.35">
      <c r="A94" s="95" t="s">
        <v>143</v>
      </c>
      <c r="B94" s="96">
        <f>+'Valor estimado contrato'!C90</f>
        <v>0.3</v>
      </c>
      <c r="C94" s="96">
        <f>+'Valor estimado contrato'!D90</f>
        <v>0.65</v>
      </c>
      <c r="D94" s="96">
        <f>+'Valor estimado contrato'!E90</f>
        <v>0.05</v>
      </c>
      <c r="E94" s="138"/>
    </row>
    <row r="95" spans="1:5" ht="30" customHeight="1" x14ac:dyDescent="0.35">
      <c r="A95" s="98" t="s">
        <v>51</v>
      </c>
      <c r="B95" s="99" t="str">
        <f>+'Valor estimado contrato'!C91</f>
        <v>0-40</v>
      </c>
      <c r="C95" s="99" t="str">
        <f>+'Valor estimado contrato'!D91</f>
        <v>41-100</v>
      </c>
      <c r="D95" s="99" t="str">
        <f>+'Valor estimado contrato'!E91</f>
        <v>Mayor a 101</v>
      </c>
      <c r="E95" s="107"/>
    </row>
    <row r="96" spans="1:5" ht="32.25" customHeight="1" x14ac:dyDescent="0.35">
      <c r="A96" s="91" t="str">
        <f>+'Valor estimado contrato'!B92</f>
        <v>Recolección y envio documento masivo especial</v>
      </c>
      <c r="B96" s="92"/>
      <c r="C96" s="92"/>
      <c r="D96" s="92"/>
      <c r="E96" s="93" t="str">
        <f>IF(OR(B96="",C96="",D96=""),"Debe completar todos los campos","")</f>
        <v>Debe completar todos los campos</v>
      </c>
    </row>
    <row r="97" spans="1:5" ht="19.5" hidden="1" customHeight="1" x14ac:dyDescent="0.35">
      <c r="A97" s="95" t="s">
        <v>33</v>
      </c>
      <c r="B97" s="101">
        <f>+B96</f>
        <v>0</v>
      </c>
      <c r="C97" s="101">
        <f>+C96</f>
        <v>0</v>
      </c>
      <c r="D97" s="102">
        <f>+D96</f>
        <v>0</v>
      </c>
      <c r="E97" s="137"/>
    </row>
    <row r="98" spans="1:5" ht="19.5" customHeight="1" x14ac:dyDescent="0.35">
      <c r="A98" s="95" t="s">
        <v>143</v>
      </c>
      <c r="B98" s="96">
        <f>+'Valor estimado contrato'!C94</f>
        <v>0.3</v>
      </c>
      <c r="C98" s="96">
        <f>+'Valor estimado contrato'!D94</f>
        <v>0.65</v>
      </c>
      <c r="D98" s="96">
        <f>+'Valor estimado contrato'!E94</f>
        <v>0.05</v>
      </c>
      <c r="E98" s="138"/>
    </row>
    <row r="99" spans="1:5" ht="27" customHeight="1" x14ac:dyDescent="0.35">
      <c r="A99" s="98" t="s">
        <v>51</v>
      </c>
      <c r="B99" s="99" t="str">
        <f>+'Valor estimado contrato'!C95</f>
        <v>0-100</v>
      </c>
      <c r="C99" s="99" t="str">
        <f>+'Valor estimado contrato'!D95</f>
        <v>101-300</v>
      </c>
      <c r="D99" s="99" t="str">
        <f>+'Valor estimado contrato'!E95</f>
        <v>Mayor a 301</v>
      </c>
      <c r="E99" s="107"/>
    </row>
    <row r="100" spans="1:5" ht="32.25" customHeight="1" x14ac:dyDescent="0.35">
      <c r="A100" s="91" t="str">
        <f>+'Valor estimado contrato'!B96</f>
        <v>Recolección y envio documento masivo urbano</v>
      </c>
      <c r="B100" s="92"/>
      <c r="C100" s="92"/>
      <c r="D100" s="92"/>
      <c r="E100" s="93" t="str">
        <f>IF(OR(B100="",C100="",D100=""),"Debe completar todos los campos","")</f>
        <v>Debe completar todos los campos</v>
      </c>
    </row>
    <row r="101" spans="1:5" ht="19.5" hidden="1" customHeight="1" x14ac:dyDescent="0.35">
      <c r="A101" s="95" t="s">
        <v>33</v>
      </c>
      <c r="B101" s="101">
        <f>+B100</f>
        <v>0</v>
      </c>
      <c r="C101" s="101">
        <f>+C100</f>
        <v>0</v>
      </c>
      <c r="D101" s="102">
        <f>+D100</f>
        <v>0</v>
      </c>
      <c r="E101" s="137"/>
    </row>
    <row r="102" spans="1:5" ht="19.5" customHeight="1" x14ac:dyDescent="0.35">
      <c r="A102" s="95" t="s">
        <v>143</v>
      </c>
      <c r="B102" s="96">
        <f>+'Valor estimado contrato'!C98</f>
        <v>0.3</v>
      </c>
      <c r="C102" s="96">
        <f>+'Valor estimado contrato'!D98</f>
        <v>0.65</v>
      </c>
      <c r="D102" s="96">
        <f>+'Valor estimado contrato'!E98</f>
        <v>0.05</v>
      </c>
      <c r="E102" s="138"/>
    </row>
    <row r="103" spans="1:5" ht="27.75" customHeight="1" x14ac:dyDescent="0.35">
      <c r="A103" s="98" t="s">
        <v>51</v>
      </c>
      <c r="B103" s="99" t="str">
        <f>+'Valor estimado contrato'!C99</f>
        <v>0-100</v>
      </c>
      <c r="C103" s="99" t="str">
        <f>+'Valor estimado contrato'!D99</f>
        <v>101-300</v>
      </c>
      <c r="D103" s="99" t="str">
        <f>+'Valor estimado contrato'!E99</f>
        <v>Mayor a 301</v>
      </c>
      <c r="E103" s="107"/>
    </row>
    <row r="104" spans="1:5" ht="32.25" customHeight="1" x14ac:dyDescent="0.35">
      <c r="A104" s="91" t="str">
        <f>+'Valor estimado contrato'!B100</f>
        <v>Recolección y envio documento masivo zonal</v>
      </c>
      <c r="B104" s="92"/>
      <c r="C104" s="92"/>
      <c r="D104" s="92"/>
      <c r="E104" s="93" t="str">
        <f>IF(OR(B104="",C104="",D104=""),"Debe completar todos los campos","")</f>
        <v>Debe completar todos los campos</v>
      </c>
    </row>
    <row r="105" spans="1:5" ht="19.5" hidden="1" customHeight="1" x14ac:dyDescent="0.35">
      <c r="A105" s="95" t="s">
        <v>33</v>
      </c>
      <c r="B105" s="101">
        <f>+B104</f>
        <v>0</v>
      </c>
      <c r="C105" s="101">
        <f>+C104</f>
        <v>0</v>
      </c>
      <c r="D105" s="102">
        <f>+D104</f>
        <v>0</v>
      </c>
      <c r="E105" s="137"/>
    </row>
    <row r="106" spans="1:5" ht="19.5" customHeight="1" x14ac:dyDescent="0.35">
      <c r="A106" s="95" t="s">
        <v>143</v>
      </c>
      <c r="B106" s="96">
        <f>+'Valor estimado contrato'!C102</f>
        <v>0.3</v>
      </c>
      <c r="C106" s="96">
        <f>+'Valor estimado contrato'!D102</f>
        <v>0.65</v>
      </c>
      <c r="D106" s="96">
        <f>+'Valor estimado contrato'!E102</f>
        <v>0.05</v>
      </c>
      <c r="E106" s="138"/>
    </row>
    <row r="107" spans="1:5" ht="27" customHeight="1" x14ac:dyDescent="0.35">
      <c r="A107" s="98" t="s">
        <v>53</v>
      </c>
      <c r="B107" s="99" t="str">
        <f>+'Valor estimado contrato'!C103</f>
        <v>0-5</v>
      </c>
      <c r="C107" s="99" t="str">
        <f>+'Valor estimado contrato'!D103</f>
        <v>6 - 20</v>
      </c>
      <c r="D107" s="99" t="str">
        <f>+'Valor estimado contrato'!E103</f>
        <v>Mayor a 21</v>
      </c>
      <c r="E107" s="107"/>
    </row>
    <row r="108" spans="1:5" ht="32.25" customHeight="1" x14ac:dyDescent="0.35">
      <c r="A108" s="91" t="str">
        <f>+'Valor estimado contrato'!B104</f>
        <v>Empaque y embalaje</v>
      </c>
      <c r="B108" s="92"/>
      <c r="C108" s="92"/>
      <c r="D108" s="92"/>
      <c r="E108" s="93" t="str">
        <f>IF(OR(B108="",C108="",D108=""),"Debe completar todos los campos","")</f>
        <v>Debe completar todos los campos</v>
      </c>
    </row>
    <row r="109" spans="1:5" ht="15" hidden="1" customHeight="1" x14ac:dyDescent="0.35">
      <c r="A109" s="95" t="s">
        <v>33</v>
      </c>
      <c r="B109" s="101">
        <f>+B108</f>
        <v>0</v>
      </c>
      <c r="C109" s="101">
        <f>+C108</f>
        <v>0</v>
      </c>
      <c r="D109" s="102">
        <f>+D108</f>
        <v>0</v>
      </c>
      <c r="E109" s="137"/>
    </row>
    <row r="110" spans="1:5" ht="15.75" customHeight="1" thickBot="1" x14ac:dyDescent="0.4">
      <c r="A110" s="95" t="s">
        <v>143</v>
      </c>
      <c r="B110" s="96">
        <f>+'Valor estimado contrato'!C106</f>
        <v>0.45</v>
      </c>
      <c r="C110" s="96">
        <f>+'Valor estimado contrato'!D106</f>
        <v>0.5</v>
      </c>
      <c r="D110" s="96">
        <f>+'Valor estimado contrato'!E106</f>
        <v>0.05</v>
      </c>
      <c r="E110" s="139"/>
    </row>
    <row r="111" spans="1:5" x14ac:dyDescent="0.35">
      <c r="A111" s="105"/>
      <c r="B111" s="115"/>
      <c r="C111" s="115"/>
      <c r="D111" s="115"/>
      <c r="E111" s="116"/>
    </row>
    <row r="112" spans="1:5" x14ac:dyDescent="0.35">
      <c r="A112" s="105"/>
      <c r="B112" s="115"/>
      <c r="C112" s="115"/>
      <c r="D112" s="115"/>
      <c r="E112" s="116"/>
    </row>
    <row r="113" spans="1:5" x14ac:dyDescent="0.35">
      <c r="A113" s="105"/>
      <c r="B113" s="115"/>
      <c r="C113" s="115"/>
      <c r="D113" s="115"/>
      <c r="E113" s="117"/>
    </row>
    <row r="114" spans="1:5" ht="27.75" customHeight="1" x14ac:dyDescent="0.35">
      <c r="A114" s="98" t="s">
        <v>52</v>
      </c>
      <c r="B114" s="131" t="s">
        <v>55</v>
      </c>
      <c r="C114" s="132"/>
      <c r="D114" s="133"/>
      <c r="E114" s="107"/>
    </row>
    <row r="115" spans="1:5" ht="32.25" customHeight="1" x14ac:dyDescent="0.35">
      <c r="A115" s="91" t="str">
        <f>+'Valor estimado contrato'!B111</f>
        <v>Motorizado Bogota</v>
      </c>
      <c r="B115" s="134"/>
      <c r="C115" s="135"/>
      <c r="D115" s="136"/>
      <c r="E115" s="93" t="str">
        <f>IF(B115="","Debe completar todos los campos","")</f>
        <v>Debe completar todos los campos</v>
      </c>
    </row>
    <row r="116" spans="1:5" ht="32.25" customHeight="1" x14ac:dyDescent="0.35">
      <c r="A116" s="118"/>
      <c r="B116" s="119"/>
      <c r="C116" s="119"/>
      <c r="D116" s="119"/>
      <c r="E116" s="120"/>
    </row>
    <row r="117" spans="1:5" ht="32.25" customHeight="1" x14ac:dyDescent="0.35">
      <c r="A117" s="151" t="s">
        <v>99</v>
      </c>
      <c r="B117" s="151"/>
      <c r="C117" s="151"/>
      <c r="D117" s="151"/>
      <c r="E117" s="113"/>
    </row>
    <row r="118" spans="1:5" ht="32.25" customHeight="1" x14ac:dyDescent="0.35">
      <c r="A118" s="151"/>
      <c r="B118" s="151"/>
      <c r="C118" s="151"/>
      <c r="D118" s="151"/>
      <c r="E118" s="113"/>
    </row>
    <row r="119" spans="1:5" ht="32.25" customHeight="1" x14ac:dyDescent="0.35">
      <c r="A119" s="151"/>
      <c r="B119" s="151"/>
      <c r="C119" s="151"/>
      <c r="D119" s="151"/>
      <c r="E119" s="113"/>
    </row>
    <row r="120" spans="1:5" ht="32.25" customHeight="1" x14ac:dyDescent="0.35">
      <c r="A120" s="118"/>
      <c r="B120" s="119"/>
      <c r="C120" s="119"/>
      <c r="D120" s="119"/>
      <c r="E120" s="110"/>
    </row>
    <row r="121" spans="1:5" ht="32.25" customHeight="1" thickBot="1" x14ac:dyDescent="0.4">
      <c r="A121" s="121"/>
      <c r="B121" s="119"/>
      <c r="C121" s="119"/>
      <c r="D121" s="119"/>
      <c r="E121" s="110"/>
    </row>
    <row r="122" spans="1:5" ht="27" x14ac:dyDescent="0.35">
      <c r="A122" s="122" t="s">
        <v>90</v>
      </c>
      <c r="B122" s="115"/>
      <c r="C122" s="115"/>
      <c r="D122" s="115"/>
      <c r="E122" s="109"/>
    </row>
    <row r="123" spans="1:5" ht="27" x14ac:dyDescent="0.35">
      <c r="A123" s="122" t="s">
        <v>91</v>
      </c>
      <c r="B123" s="115"/>
      <c r="C123" s="115"/>
      <c r="D123" s="115"/>
      <c r="E123" s="109"/>
    </row>
    <row r="124" spans="1:5" ht="27" x14ac:dyDescent="0.35">
      <c r="A124" s="123" t="s">
        <v>92</v>
      </c>
      <c r="B124" s="115"/>
      <c r="C124" s="115"/>
      <c r="D124" s="115"/>
      <c r="E124" s="109"/>
    </row>
    <row r="125" spans="1:5" ht="27" x14ac:dyDescent="0.35">
      <c r="A125" s="123" t="s">
        <v>93</v>
      </c>
      <c r="B125" s="115"/>
      <c r="C125" s="115"/>
      <c r="D125" s="115"/>
      <c r="E125" s="109"/>
    </row>
    <row r="126" spans="1:5" x14ac:dyDescent="0.35">
      <c r="E126" s="109"/>
    </row>
    <row r="127" spans="1:5" x14ac:dyDescent="0.35">
      <c r="E127" s="109"/>
    </row>
  </sheetData>
  <sheetProtection password="C6C9" sheet="1" objects="1" scenarios="1"/>
  <mergeCells count="35">
    <mergeCell ref="A1:D1"/>
    <mergeCell ref="A2:D4"/>
    <mergeCell ref="A117:D119"/>
    <mergeCell ref="A33:D33"/>
    <mergeCell ref="E85:E86"/>
    <mergeCell ref="E77:E78"/>
    <mergeCell ref="E101:E102"/>
    <mergeCell ref="E93:E94"/>
    <mergeCell ref="E89:E90"/>
    <mergeCell ref="E81:E82"/>
    <mergeCell ref="E73:E74"/>
    <mergeCell ref="E65:E66"/>
    <mergeCell ref="E57:E58"/>
    <mergeCell ref="E49:E50"/>
    <mergeCell ref="E69:E70"/>
    <mergeCell ref="E61:E62"/>
    <mergeCell ref="E36:E37"/>
    <mergeCell ref="E27:E28"/>
    <mergeCell ref="E53:E54"/>
    <mergeCell ref="E45:E46"/>
    <mergeCell ref="B5:D5"/>
    <mergeCell ref="B6:D6"/>
    <mergeCell ref="A7:D7"/>
    <mergeCell ref="A38:D38"/>
    <mergeCell ref="E41:E42"/>
    <mergeCell ref="E31:E32"/>
    <mergeCell ref="A20:D20"/>
    <mergeCell ref="E18:E19"/>
    <mergeCell ref="E12:E13"/>
    <mergeCell ref="E23:E24"/>
    <mergeCell ref="B114:D114"/>
    <mergeCell ref="B115:D115"/>
    <mergeCell ref="E105:E106"/>
    <mergeCell ref="E97:E98"/>
    <mergeCell ref="E109:E110"/>
  </mergeCells>
  <conditionalFormatting sqref="E9:E11">
    <cfRule type="expression" dxfId="36" priority="30">
      <formula>$E9="Debe completar todos los campos"</formula>
    </cfRule>
  </conditionalFormatting>
  <conditionalFormatting sqref="E15:E17">
    <cfRule type="expression" dxfId="35" priority="24">
      <formula>$E15="Debe completar todos los campos"</formula>
    </cfRule>
  </conditionalFormatting>
  <conditionalFormatting sqref="E22">
    <cfRule type="expression" dxfId="34" priority="23">
      <formula>$E22="Debe completar todos los campos"</formula>
    </cfRule>
  </conditionalFormatting>
  <conditionalFormatting sqref="E26">
    <cfRule type="expression" dxfId="33" priority="22">
      <formula>$E26="Debe completar todos los campos"</formula>
    </cfRule>
  </conditionalFormatting>
  <conditionalFormatting sqref="E30">
    <cfRule type="expression" dxfId="32" priority="21">
      <formula>$E30="Debe completar todos los campos"</formula>
    </cfRule>
  </conditionalFormatting>
  <conditionalFormatting sqref="E35">
    <cfRule type="expression" dxfId="31" priority="20">
      <formula>$E35="Debe completar todos los campos"</formula>
    </cfRule>
  </conditionalFormatting>
  <conditionalFormatting sqref="E40">
    <cfRule type="expression" dxfId="30" priority="19">
      <formula>$E40="Debe completar todos los campos"</formula>
    </cfRule>
  </conditionalFormatting>
  <conditionalFormatting sqref="E44">
    <cfRule type="expression" dxfId="29" priority="18">
      <formula>$E44="Debe completar todos los campos"</formula>
    </cfRule>
  </conditionalFormatting>
  <conditionalFormatting sqref="E48">
    <cfRule type="expression" dxfId="28" priority="17">
      <formula>$E48="Debe completar todos los campos"</formula>
    </cfRule>
  </conditionalFormatting>
  <conditionalFormatting sqref="E52">
    <cfRule type="expression" dxfId="27" priority="16">
      <formula>$E52="Debe completar todos los campos"</formula>
    </cfRule>
  </conditionalFormatting>
  <conditionalFormatting sqref="E56">
    <cfRule type="expression" dxfId="26" priority="15">
      <formula>$E56="Debe completar todos los campos"</formula>
    </cfRule>
  </conditionalFormatting>
  <conditionalFormatting sqref="E60">
    <cfRule type="expression" dxfId="25" priority="14">
      <formula>$E60="Debe completar todos los campos"</formula>
    </cfRule>
  </conditionalFormatting>
  <conditionalFormatting sqref="E64">
    <cfRule type="expression" dxfId="24" priority="13">
      <formula>$E64="Debe completar todos los campos"</formula>
    </cfRule>
  </conditionalFormatting>
  <conditionalFormatting sqref="E68">
    <cfRule type="expression" dxfId="23" priority="12">
      <formula>$E68="Debe completar todos los campos"</formula>
    </cfRule>
  </conditionalFormatting>
  <conditionalFormatting sqref="E72">
    <cfRule type="expression" dxfId="22" priority="11">
      <formula>$E72="Debe completar todos los campos"</formula>
    </cfRule>
  </conditionalFormatting>
  <conditionalFormatting sqref="E76">
    <cfRule type="expression" dxfId="21" priority="10">
      <formula>$E76="Debe completar todos los campos"</formula>
    </cfRule>
  </conditionalFormatting>
  <conditionalFormatting sqref="E80">
    <cfRule type="expression" dxfId="20" priority="9">
      <formula>$E80="Debe completar todos los campos"</formula>
    </cfRule>
  </conditionalFormatting>
  <conditionalFormatting sqref="E84">
    <cfRule type="expression" dxfId="19" priority="8">
      <formula>$E84="Debe completar todos los campos"</formula>
    </cfRule>
  </conditionalFormatting>
  <conditionalFormatting sqref="E88">
    <cfRule type="expression" dxfId="18" priority="7">
      <formula>$E88="Debe completar todos los campos"</formula>
    </cfRule>
  </conditionalFormatting>
  <conditionalFormatting sqref="E92">
    <cfRule type="expression" dxfId="17" priority="6">
      <formula>$E92="Debe completar todos los campos"</formula>
    </cfRule>
  </conditionalFormatting>
  <conditionalFormatting sqref="E96">
    <cfRule type="expression" dxfId="16" priority="5">
      <formula>$E96="Debe completar todos los campos"</formula>
    </cfRule>
  </conditionalFormatting>
  <conditionalFormatting sqref="E100">
    <cfRule type="expression" dxfId="15" priority="4">
      <formula>$E100="Debe completar todos los campos"</formula>
    </cfRule>
  </conditionalFormatting>
  <conditionalFormatting sqref="E104">
    <cfRule type="expression" dxfId="14" priority="3">
      <formula>$E104="Debe completar todos los campos"</formula>
    </cfRule>
  </conditionalFormatting>
  <conditionalFormatting sqref="E108">
    <cfRule type="expression" dxfId="13" priority="2">
      <formula>$E108="Debe completar todos los campos"</formula>
    </cfRule>
  </conditionalFormatting>
  <conditionalFormatting sqref="E115">
    <cfRule type="expression" dxfId="12" priority="1">
      <formula>$E115="Debe completar todos los campos"</formula>
    </cfRule>
  </conditionalFormatting>
  <dataValidations count="1">
    <dataValidation type="whole" operator="greaterThanOrEqual" allowBlank="1" showInputMessage="1" showErrorMessage="1" sqref="B35:D35 B9:D11 B15:D17 B22:D22 B26:D26 B30:D30 B115:D115 B40:D40 B44:D44 B48:D48 B52:D52 B56:D56 B60:D60 B64:D64 B68:D68 B72:D72 B76:D76 B80:D80 B84:D84 B88:D88 B92:D92 B96:D96 B100:D100 B104:D104 B108:D108">
      <formula1>0</formula1>
    </dataValidation>
  </dataValidations>
  <pageMargins left="0.70866141732283472" right="0.70866141732283472" top="0.74803149606299213" bottom="0.74803149606299213" header="0.31496062992125984" footer="0.31496062992125984"/>
  <pageSetup scale="42" fitToHeight="3" orientation="portrait" useFirstPageNumber="1" r:id="rId1"/>
  <headerFooter>
    <oddFooter>&amp;L&amp;P</oddFooter>
  </headerFooter>
  <rowBreaks count="2" manualBreakCount="2">
    <brk id="37" max="3" man="1"/>
    <brk id="11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29"/>
  <sheetViews>
    <sheetView workbookViewId="0">
      <pane xSplit="2" ySplit="1" topLeftCell="C2" activePane="bottomRight" state="frozen"/>
      <selection pane="topRight"/>
      <selection pane="bottomLeft"/>
      <selection pane="bottomRight" activeCell="C9" sqref="C9"/>
    </sheetView>
  </sheetViews>
  <sheetFormatPr baseColWidth="10" defaultRowHeight="15" x14ac:dyDescent="0.25"/>
  <cols>
    <col min="1" max="1" width="11.42578125" style="61" customWidth="1"/>
    <col min="2" max="2" width="67.140625" style="12" customWidth="1"/>
    <col min="3" max="4" width="19.42578125" style="62" customWidth="1"/>
    <col min="5" max="5" width="27" style="62" customWidth="1"/>
    <col min="6" max="6" width="28.28515625" style="61" customWidth="1"/>
    <col min="7" max="7" width="27.28515625" style="61" customWidth="1"/>
    <col min="8" max="8" width="17.42578125" style="61" customWidth="1"/>
    <col min="9" max="9" width="27.28515625" style="61" customWidth="1"/>
    <col min="10" max="10" width="17.42578125" style="61" customWidth="1"/>
    <col min="11" max="11" width="27.28515625" style="61" customWidth="1"/>
    <col min="12" max="12" width="11.42578125" style="12" customWidth="1"/>
    <col min="13" max="13" width="12.5703125" style="12" bestFit="1" customWidth="1"/>
    <col min="14" max="16384" width="11.42578125" style="12"/>
  </cols>
  <sheetData>
    <row r="1" spans="1:14" ht="15.75" thickBot="1" x14ac:dyDescent="0.3">
      <c r="A1" s="10"/>
      <c r="B1" s="11"/>
      <c r="C1" s="165" t="s">
        <v>48</v>
      </c>
      <c r="D1" s="166"/>
      <c r="E1" s="167"/>
      <c r="F1" s="169" t="s">
        <v>45</v>
      </c>
      <c r="G1" s="170"/>
      <c r="H1" s="169" t="s">
        <v>46</v>
      </c>
      <c r="I1" s="170"/>
      <c r="J1" s="169" t="s">
        <v>47</v>
      </c>
      <c r="K1" s="170"/>
    </row>
    <row r="2" spans="1:14" ht="80.25" customHeight="1" thickBot="1" x14ac:dyDescent="0.3">
      <c r="A2" s="13" t="s">
        <v>0</v>
      </c>
      <c r="B2" s="14" t="s">
        <v>1</v>
      </c>
      <c r="C2" s="171" t="s">
        <v>56</v>
      </c>
      <c r="D2" s="172"/>
      <c r="E2" s="173"/>
      <c r="F2" s="15" t="s">
        <v>72</v>
      </c>
      <c r="G2" s="16" t="s">
        <v>34</v>
      </c>
      <c r="H2" s="17" t="s">
        <v>72</v>
      </c>
      <c r="I2" s="18" t="s">
        <v>34</v>
      </c>
      <c r="J2" s="15" t="s">
        <v>72</v>
      </c>
      <c r="K2" s="16" t="s">
        <v>34</v>
      </c>
    </row>
    <row r="3" spans="1:14" ht="33.75" customHeight="1" thickBot="1" x14ac:dyDescent="0.3">
      <c r="A3" s="174" t="s">
        <v>49</v>
      </c>
      <c r="B3" s="175"/>
      <c r="C3" s="175"/>
      <c r="D3" s="175"/>
      <c r="E3" s="175"/>
      <c r="F3" s="175"/>
      <c r="G3" s="175"/>
      <c r="H3" s="175"/>
      <c r="I3" s="175"/>
      <c r="J3" s="175"/>
      <c r="K3" s="176"/>
    </row>
    <row r="4" spans="1:14" ht="27" customHeight="1" x14ac:dyDescent="0.25">
      <c r="A4" s="19"/>
      <c r="B4" s="20" t="s">
        <v>36</v>
      </c>
      <c r="C4" s="21" t="s">
        <v>113</v>
      </c>
      <c r="D4" s="21" t="s">
        <v>112</v>
      </c>
      <c r="E4" s="22" t="s">
        <v>145</v>
      </c>
      <c r="F4" s="23" t="s">
        <v>72</v>
      </c>
      <c r="G4" s="24" t="s">
        <v>34</v>
      </c>
      <c r="H4" s="25" t="s">
        <v>72</v>
      </c>
      <c r="I4" s="26" t="s">
        <v>34</v>
      </c>
      <c r="J4" s="23" t="s">
        <v>72</v>
      </c>
      <c r="K4" s="24" t="s">
        <v>34</v>
      </c>
    </row>
    <row r="5" spans="1:14" ht="45" x14ac:dyDescent="0.25">
      <c r="A5" s="27">
        <v>1.1000000000000001</v>
      </c>
      <c r="B5" s="28" t="s">
        <v>2</v>
      </c>
      <c r="C5" s="5">
        <f>+Diligenciar!B9</f>
        <v>0</v>
      </c>
      <c r="D5" s="5">
        <f>+Diligenciar!C9</f>
        <v>0</v>
      </c>
      <c r="E5" s="5">
        <f>+Diligenciar!D9</f>
        <v>0</v>
      </c>
      <c r="F5" s="29">
        <v>2993805.618204901</v>
      </c>
      <c r="G5" s="30">
        <f>+F5*D5</f>
        <v>0</v>
      </c>
      <c r="H5" s="29">
        <v>3169705.2377336454</v>
      </c>
      <c r="I5" s="31">
        <f t="shared" ref="I5" si="0">+H5*(D5*1.03)</f>
        <v>0</v>
      </c>
      <c r="J5" s="29">
        <v>268392.1807994874</v>
      </c>
      <c r="K5" s="31">
        <f>+J5*(D5*1.03^2)</f>
        <v>0</v>
      </c>
    </row>
    <row r="6" spans="1:14" ht="30" x14ac:dyDescent="0.25">
      <c r="A6" s="27">
        <v>1.2</v>
      </c>
      <c r="B6" s="28" t="s">
        <v>3</v>
      </c>
      <c r="C6" s="5">
        <f>+Diligenciar!B10</f>
        <v>0</v>
      </c>
      <c r="D6" s="5">
        <f>+Diligenciar!C10</f>
        <v>0</v>
      </c>
      <c r="E6" s="5">
        <f>+Diligenciar!D10</f>
        <v>0</v>
      </c>
      <c r="F6" s="29">
        <v>2993805.618204901</v>
      </c>
      <c r="G6" s="30">
        <f t="shared" ref="G6:G7" si="1">+F6*D6</f>
        <v>0</v>
      </c>
      <c r="H6" s="29">
        <v>3169705.2377336454</v>
      </c>
      <c r="I6" s="31">
        <f>+H6*(D6*1.03)</f>
        <v>0</v>
      </c>
      <c r="J6" s="29">
        <v>268392.1807994874</v>
      </c>
      <c r="K6" s="31">
        <f t="shared" ref="K6:K7" si="2">+J6*(D6*1.03^2)</f>
        <v>0</v>
      </c>
      <c r="M6" s="32"/>
      <c r="N6" s="32"/>
    </row>
    <row r="7" spans="1:14" ht="45" x14ac:dyDescent="0.25">
      <c r="A7" s="27">
        <v>1.4</v>
      </c>
      <c r="B7" s="28" t="s">
        <v>5</v>
      </c>
      <c r="C7" s="5">
        <f>+Diligenciar!B11</f>
        <v>0</v>
      </c>
      <c r="D7" s="5">
        <f>+Diligenciar!C11</f>
        <v>0</v>
      </c>
      <c r="E7" s="5">
        <f>+Diligenciar!D11</f>
        <v>0</v>
      </c>
      <c r="F7" s="29">
        <v>2993805.618204901</v>
      </c>
      <c r="G7" s="30">
        <f t="shared" si="1"/>
        <v>0</v>
      </c>
      <c r="H7" s="29">
        <v>3169705.2377336454</v>
      </c>
      <c r="I7" s="31">
        <f t="shared" ref="I7" si="3">+H7*(D7*1.03)</f>
        <v>0</v>
      </c>
      <c r="J7" s="29">
        <v>268392.1807994874</v>
      </c>
      <c r="K7" s="31">
        <f t="shared" si="2"/>
        <v>0</v>
      </c>
    </row>
    <row r="8" spans="1:14" x14ac:dyDescent="0.25">
      <c r="A8" s="177"/>
      <c r="B8" s="33" t="s">
        <v>33</v>
      </c>
      <c r="C8" s="34">
        <f>SUM(C5:C7)</f>
        <v>0</v>
      </c>
      <c r="D8" s="34">
        <f>SUM(D5:D7)</f>
        <v>0</v>
      </c>
      <c r="E8" s="35">
        <f t="shared" ref="E8" si="4">SUM(E5:E7)</f>
        <v>0</v>
      </c>
      <c r="F8" s="154"/>
      <c r="G8" s="168">
        <f>SUM(G5:G7)</f>
        <v>0</v>
      </c>
      <c r="H8" s="154"/>
      <c r="I8" s="152">
        <f>SUM(I5:I7)</f>
        <v>0</v>
      </c>
      <c r="J8" s="154"/>
      <c r="K8" s="152">
        <f>SUM(K5:K7)</f>
        <v>0</v>
      </c>
      <c r="M8" s="32"/>
      <c r="N8" s="32"/>
    </row>
    <row r="9" spans="1:14" x14ac:dyDescent="0.25">
      <c r="A9" s="178"/>
      <c r="B9" s="125" t="s">
        <v>143</v>
      </c>
      <c r="C9" s="36">
        <v>0.25</v>
      </c>
      <c r="D9" s="36">
        <v>0.7</v>
      </c>
      <c r="E9" s="37">
        <v>0.05</v>
      </c>
      <c r="F9" s="155"/>
      <c r="G9" s="168"/>
      <c r="H9" s="155"/>
      <c r="I9" s="152"/>
      <c r="J9" s="155"/>
      <c r="K9" s="152"/>
      <c r="M9" s="38"/>
      <c r="N9" s="38"/>
    </row>
    <row r="10" spans="1:14" ht="30" x14ac:dyDescent="0.25">
      <c r="A10" s="39"/>
      <c r="B10" s="40" t="s">
        <v>37</v>
      </c>
      <c r="C10" s="41" t="s">
        <v>61</v>
      </c>
      <c r="D10" s="41" t="s">
        <v>148</v>
      </c>
      <c r="E10" s="42" t="s">
        <v>122</v>
      </c>
      <c r="F10" s="23" t="s">
        <v>72</v>
      </c>
      <c r="G10" s="24" t="s">
        <v>34</v>
      </c>
      <c r="H10" s="25" t="s">
        <v>72</v>
      </c>
      <c r="I10" s="26" t="s">
        <v>34</v>
      </c>
      <c r="J10" s="23" t="s">
        <v>72</v>
      </c>
      <c r="K10" s="24" t="s">
        <v>34</v>
      </c>
    </row>
    <row r="11" spans="1:14" ht="45" x14ac:dyDescent="0.25">
      <c r="A11" s="27">
        <v>1.1000000000000001</v>
      </c>
      <c r="B11" s="28" t="s">
        <v>2</v>
      </c>
      <c r="C11" s="5">
        <f>+Diligenciar!B15</f>
        <v>0</v>
      </c>
      <c r="D11" s="5">
        <f>+Diligenciar!C15</f>
        <v>0</v>
      </c>
      <c r="E11" s="5">
        <f>+Diligenciar!D15</f>
        <v>0</v>
      </c>
      <c r="F11" s="29">
        <v>917558.30683373543</v>
      </c>
      <c r="G11" s="43">
        <f t="shared" ref="G11:G13" si="5">+F11*D11</f>
        <v>0</v>
      </c>
      <c r="H11" s="29">
        <v>992856.10829140816</v>
      </c>
      <c r="I11" s="31">
        <f t="shared" ref="I11:I12" si="6">+H11*(D11*1.03)</f>
        <v>0</v>
      </c>
      <c r="J11" s="29">
        <v>76230.276628074731</v>
      </c>
      <c r="K11" s="31">
        <f t="shared" ref="K11:K13" si="7">+J11*(D11*1.03^2)</f>
        <v>0</v>
      </c>
    </row>
    <row r="12" spans="1:14" ht="45" x14ac:dyDescent="0.25">
      <c r="A12" s="27">
        <v>1.3</v>
      </c>
      <c r="B12" s="28" t="s">
        <v>4</v>
      </c>
      <c r="C12" s="5">
        <f>+Diligenciar!B16</f>
        <v>0</v>
      </c>
      <c r="D12" s="5">
        <f>+Diligenciar!C16</f>
        <v>0</v>
      </c>
      <c r="E12" s="5">
        <f>+Diligenciar!D16</f>
        <v>0</v>
      </c>
      <c r="F12" s="29">
        <v>917558.30683373543</v>
      </c>
      <c r="G12" s="43">
        <f t="shared" si="5"/>
        <v>0</v>
      </c>
      <c r="H12" s="29">
        <v>992856.10829140816</v>
      </c>
      <c r="I12" s="31">
        <f t="shared" si="6"/>
        <v>0</v>
      </c>
      <c r="J12" s="29">
        <v>76230.276628074731</v>
      </c>
      <c r="K12" s="31">
        <f t="shared" si="7"/>
        <v>0</v>
      </c>
    </row>
    <row r="13" spans="1:14" ht="45" x14ac:dyDescent="0.25">
      <c r="A13" s="27">
        <v>1.5</v>
      </c>
      <c r="B13" s="28" t="s">
        <v>6</v>
      </c>
      <c r="C13" s="5">
        <f>+Diligenciar!B17</f>
        <v>0</v>
      </c>
      <c r="D13" s="5">
        <f>+Diligenciar!C17</f>
        <v>0</v>
      </c>
      <c r="E13" s="5">
        <f>+Diligenciar!D17</f>
        <v>0</v>
      </c>
      <c r="F13" s="29">
        <v>917558.30683373543</v>
      </c>
      <c r="G13" s="43">
        <f t="shared" si="5"/>
        <v>0</v>
      </c>
      <c r="H13" s="29">
        <v>992856.10829140816</v>
      </c>
      <c r="I13" s="31">
        <f>+H13*(D13*1.03)</f>
        <v>0</v>
      </c>
      <c r="J13" s="29">
        <v>76230.276628074731</v>
      </c>
      <c r="K13" s="31">
        <f t="shared" si="7"/>
        <v>0</v>
      </c>
    </row>
    <row r="14" spans="1:14" x14ac:dyDescent="0.25">
      <c r="A14" s="177"/>
      <c r="B14" s="33" t="s">
        <v>33</v>
      </c>
      <c r="C14" s="44">
        <f>SUM(C11:C13)</f>
        <v>0</v>
      </c>
      <c r="D14" s="44">
        <f>SUM(D11:D13)</f>
        <v>0</v>
      </c>
      <c r="E14" s="45">
        <f t="shared" ref="E14" si="8">SUM(E11:E13)</f>
        <v>0</v>
      </c>
      <c r="F14" s="154"/>
      <c r="G14" s="156">
        <f>SUM(G11:G13)</f>
        <v>0</v>
      </c>
      <c r="H14" s="154"/>
      <c r="I14" s="152">
        <f>SUM(I11:I13)</f>
        <v>0</v>
      </c>
      <c r="J14" s="154"/>
      <c r="K14" s="152">
        <f>SUM(K11:K13)</f>
        <v>0</v>
      </c>
    </row>
    <row r="15" spans="1:14" ht="15.75" thickBot="1" x14ac:dyDescent="0.3">
      <c r="A15" s="179"/>
      <c r="B15" s="125" t="s">
        <v>143</v>
      </c>
      <c r="C15" s="46">
        <v>0.3</v>
      </c>
      <c r="D15" s="46">
        <v>0.6</v>
      </c>
      <c r="E15" s="47">
        <v>0.1</v>
      </c>
      <c r="F15" s="164"/>
      <c r="G15" s="163"/>
      <c r="H15" s="164"/>
      <c r="I15" s="153"/>
      <c r="J15" s="164"/>
      <c r="K15" s="153"/>
    </row>
    <row r="16" spans="1:14" s="48" customFormat="1" ht="15.75" thickBot="1" x14ac:dyDescent="0.3">
      <c r="A16" s="174" t="s">
        <v>107</v>
      </c>
      <c r="B16" s="175"/>
      <c r="C16" s="175"/>
      <c r="D16" s="175"/>
      <c r="E16" s="175"/>
      <c r="F16" s="175"/>
      <c r="G16" s="175"/>
      <c r="H16" s="175"/>
      <c r="I16" s="175"/>
      <c r="J16" s="175"/>
      <c r="K16" s="176"/>
    </row>
    <row r="17" spans="1:11" ht="30" x14ac:dyDescent="0.25">
      <c r="A17" s="19"/>
      <c r="B17" s="20" t="s">
        <v>38</v>
      </c>
      <c r="C17" s="21" t="s">
        <v>118</v>
      </c>
      <c r="D17" s="21" t="s">
        <v>119</v>
      </c>
      <c r="E17" s="22" t="s">
        <v>146</v>
      </c>
      <c r="F17" s="23" t="s">
        <v>72</v>
      </c>
      <c r="G17" s="49" t="s">
        <v>34</v>
      </c>
      <c r="H17" s="25" t="s">
        <v>72</v>
      </c>
      <c r="I17" s="50" t="s">
        <v>34</v>
      </c>
      <c r="J17" s="23" t="s">
        <v>72</v>
      </c>
      <c r="K17" s="49" t="s">
        <v>34</v>
      </c>
    </row>
    <row r="18" spans="1:11" ht="45" x14ac:dyDescent="0.25">
      <c r="A18" s="27">
        <v>2.1</v>
      </c>
      <c r="B18" s="28" t="s">
        <v>7</v>
      </c>
      <c r="C18" s="5">
        <f>+Diligenciar!B22</f>
        <v>0</v>
      </c>
      <c r="D18" s="5">
        <f>+Diligenciar!C22</f>
        <v>0</v>
      </c>
      <c r="E18" s="5">
        <f>+Diligenciar!D22</f>
        <v>0</v>
      </c>
      <c r="F18" s="51">
        <v>2852629.5629765131</v>
      </c>
      <c r="G18" s="43">
        <f>+F18*D18</f>
        <v>0</v>
      </c>
      <c r="H18" s="51">
        <v>3035832.4566428778</v>
      </c>
      <c r="I18" s="31">
        <f>+H18*(D18*1.04)</f>
        <v>0</v>
      </c>
      <c r="J18" s="51">
        <v>251339.48897730539</v>
      </c>
      <c r="K18" s="31">
        <f>+J18*(D18*1.04^2)</f>
        <v>0</v>
      </c>
    </row>
    <row r="19" spans="1:11" x14ac:dyDescent="0.25">
      <c r="A19" s="177"/>
      <c r="B19" s="33" t="s">
        <v>33</v>
      </c>
      <c r="C19" s="44">
        <f t="shared" ref="C19" si="9">+C18</f>
        <v>0</v>
      </c>
      <c r="D19" s="44">
        <f>+D18</f>
        <v>0</v>
      </c>
      <c r="E19" s="45">
        <f t="shared" ref="E19" si="10">+E18</f>
        <v>0</v>
      </c>
      <c r="F19" s="154"/>
      <c r="G19" s="156">
        <f>+G18</f>
        <v>0</v>
      </c>
      <c r="H19" s="154"/>
      <c r="I19" s="152">
        <f>+I18</f>
        <v>0</v>
      </c>
      <c r="J19" s="154"/>
      <c r="K19" s="152">
        <f>+K18</f>
        <v>0</v>
      </c>
    </row>
    <row r="20" spans="1:11" x14ac:dyDescent="0.25">
      <c r="A20" s="178"/>
      <c r="B20" s="125" t="s">
        <v>143</v>
      </c>
      <c r="C20" s="36">
        <v>0.3</v>
      </c>
      <c r="D20" s="36">
        <v>0.65</v>
      </c>
      <c r="E20" s="37">
        <v>0.05</v>
      </c>
      <c r="F20" s="155"/>
      <c r="G20" s="156"/>
      <c r="H20" s="155"/>
      <c r="I20" s="152"/>
      <c r="J20" s="155"/>
      <c r="K20" s="152"/>
    </row>
    <row r="21" spans="1:11" ht="30" x14ac:dyDescent="0.25">
      <c r="A21" s="39"/>
      <c r="B21" s="40" t="s">
        <v>39</v>
      </c>
      <c r="C21" s="41" t="s">
        <v>114</v>
      </c>
      <c r="D21" s="41" t="s">
        <v>116</v>
      </c>
      <c r="E21" s="42" t="s">
        <v>117</v>
      </c>
      <c r="F21" s="23" t="s">
        <v>72</v>
      </c>
      <c r="G21" s="24" t="s">
        <v>34</v>
      </c>
      <c r="H21" s="25" t="s">
        <v>72</v>
      </c>
      <c r="I21" s="26" t="s">
        <v>34</v>
      </c>
      <c r="J21" s="23" t="s">
        <v>72</v>
      </c>
      <c r="K21" s="24" t="s">
        <v>34</v>
      </c>
    </row>
    <row r="22" spans="1:11" ht="45" x14ac:dyDescent="0.25">
      <c r="A22" s="27">
        <v>2.2000000000000002</v>
      </c>
      <c r="B22" s="28" t="s">
        <v>8</v>
      </c>
      <c r="C22" s="5">
        <f>+Diligenciar!B26</f>
        <v>0</v>
      </c>
      <c r="D22" s="5">
        <f>+Diligenciar!C26</f>
        <v>0</v>
      </c>
      <c r="E22" s="5">
        <f>+Diligenciar!D26</f>
        <v>0</v>
      </c>
      <c r="F22" s="51">
        <v>823154.24356360966</v>
      </c>
      <c r="G22" s="43">
        <f>+F22*D22</f>
        <v>0</v>
      </c>
      <c r="H22" s="51">
        <v>876019.23567890131</v>
      </c>
      <c r="I22" s="31">
        <f>+H22*(D22*1.04)</f>
        <v>0</v>
      </c>
      <c r="J22" s="51">
        <v>72526.475085290091</v>
      </c>
      <c r="K22" s="31">
        <f>+J22*(D22*1.04^2)</f>
        <v>0</v>
      </c>
    </row>
    <row r="23" spans="1:11" x14ac:dyDescent="0.25">
      <c r="A23" s="177"/>
      <c r="B23" s="33" t="s">
        <v>33</v>
      </c>
      <c r="C23" s="44">
        <f t="shared" ref="C23" si="11">+C22</f>
        <v>0</v>
      </c>
      <c r="D23" s="44">
        <f>+D22</f>
        <v>0</v>
      </c>
      <c r="E23" s="45">
        <f t="shared" ref="E23" si="12">+E22</f>
        <v>0</v>
      </c>
      <c r="F23" s="154"/>
      <c r="G23" s="156">
        <f>+G22</f>
        <v>0</v>
      </c>
      <c r="H23" s="154"/>
      <c r="I23" s="152">
        <f>+I22</f>
        <v>0</v>
      </c>
      <c r="J23" s="154"/>
      <c r="K23" s="152">
        <f>+K22</f>
        <v>0</v>
      </c>
    </row>
    <row r="24" spans="1:11" x14ac:dyDescent="0.25">
      <c r="A24" s="178"/>
      <c r="B24" s="125" t="s">
        <v>143</v>
      </c>
      <c r="C24" s="36">
        <v>0.3</v>
      </c>
      <c r="D24" s="36">
        <v>0.65</v>
      </c>
      <c r="E24" s="37">
        <v>0.05</v>
      </c>
      <c r="F24" s="155"/>
      <c r="G24" s="156"/>
      <c r="H24" s="155"/>
      <c r="I24" s="152"/>
      <c r="J24" s="155"/>
      <c r="K24" s="152"/>
    </row>
    <row r="25" spans="1:11" ht="30" x14ac:dyDescent="0.25">
      <c r="A25" s="52"/>
      <c r="B25" s="40" t="s">
        <v>40</v>
      </c>
      <c r="C25" s="41" t="s">
        <v>61</v>
      </c>
      <c r="D25" s="41" t="s">
        <v>120</v>
      </c>
      <c r="E25" s="42" t="s">
        <v>121</v>
      </c>
      <c r="F25" s="23" t="s">
        <v>72</v>
      </c>
      <c r="G25" s="24" t="s">
        <v>34</v>
      </c>
      <c r="H25" s="25" t="s">
        <v>72</v>
      </c>
      <c r="I25" s="26" t="s">
        <v>34</v>
      </c>
      <c r="J25" s="23" t="s">
        <v>72</v>
      </c>
      <c r="K25" s="24" t="s">
        <v>34</v>
      </c>
    </row>
    <row r="26" spans="1:11" ht="45" x14ac:dyDescent="0.25">
      <c r="A26" s="27">
        <v>2.2999999999999998</v>
      </c>
      <c r="B26" s="28" t="s">
        <v>9</v>
      </c>
      <c r="C26" s="5">
        <f>+Diligenciar!B30</f>
        <v>0</v>
      </c>
      <c r="D26" s="5">
        <f>+Diligenciar!C30</f>
        <v>0</v>
      </c>
      <c r="E26" s="5">
        <f>+Diligenciar!D30</f>
        <v>0</v>
      </c>
      <c r="F26" s="51">
        <v>235580.11849851417</v>
      </c>
      <c r="G26" s="43">
        <f>+F26*D26</f>
        <v>0</v>
      </c>
      <c r="H26" s="51">
        <v>250709.65370327441</v>
      </c>
      <c r="I26" s="31">
        <f>+H26*(D26*1.04)</f>
        <v>0</v>
      </c>
      <c r="J26" s="51">
        <v>20756.493364966613</v>
      </c>
      <c r="K26" s="31">
        <f>+J26*(D26*1.04^2)</f>
        <v>0</v>
      </c>
    </row>
    <row r="27" spans="1:11" x14ac:dyDescent="0.25">
      <c r="A27" s="177"/>
      <c r="B27" s="33" t="s">
        <v>33</v>
      </c>
      <c r="C27" s="44">
        <f t="shared" ref="C27" si="13">+C26</f>
        <v>0</v>
      </c>
      <c r="D27" s="44">
        <f>+D26</f>
        <v>0</v>
      </c>
      <c r="E27" s="45">
        <f t="shared" ref="E27" si="14">+E26</f>
        <v>0</v>
      </c>
      <c r="F27" s="154"/>
      <c r="G27" s="156">
        <f>+G26</f>
        <v>0</v>
      </c>
      <c r="H27" s="154"/>
      <c r="I27" s="152">
        <f>+I26</f>
        <v>0</v>
      </c>
      <c r="J27" s="154"/>
      <c r="K27" s="152">
        <f>+K26</f>
        <v>0</v>
      </c>
    </row>
    <row r="28" spans="1:11" ht="15.75" thickBot="1" x14ac:dyDescent="0.3">
      <c r="A28" s="178"/>
      <c r="B28" s="125" t="s">
        <v>143</v>
      </c>
      <c r="C28" s="36">
        <v>0.3</v>
      </c>
      <c r="D28" s="36">
        <v>0.65</v>
      </c>
      <c r="E28" s="37">
        <v>0.05</v>
      </c>
      <c r="F28" s="155"/>
      <c r="G28" s="156"/>
      <c r="H28" s="155"/>
      <c r="I28" s="152"/>
      <c r="J28" s="155"/>
      <c r="K28" s="152"/>
    </row>
    <row r="29" spans="1:11" s="48" customFormat="1" ht="15.75" thickBot="1" x14ac:dyDescent="0.3">
      <c r="A29" s="174" t="s">
        <v>108</v>
      </c>
      <c r="B29" s="175"/>
      <c r="C29" s="175"/>
      <c r="D29" s="175"/>
      <c r="E29" s="175"/>
      <c r="F29" s="175"/>
      <c r="G29" s="175"/>
      <c r="H29" s="175"/>
      <c r="I29" s="175"/>
      <c r="J29" s="175"/>
      <c r="K29" s="176"/>
    </row>
    <row r="30" spans="1:11" ht="30" x14ac:dyDescent="0.25">
      <c r="A30" s="52"/>
      <c r="B30" s="40" t="s">
        <v>41</v>
      </c>
      <c r="C30" s="41" t="s">
        <v>62</v>
      </c>
      <c r="D30" s="41" t="s">
        <v>35</v>
      </c>
      <c r="E30" s="42" t="s">
        <v>63</v>
      </c>
      <c r="F30" s="23" t="s">
        <v>72</v>
      </c>
      <c r="G30" s="24" t="s">
        <v>34</v>
      </c>
      <c r="H30" s="25" t="s">
        <v>72</v>
      </c>
      <c r="I30" s="26" t="s">
        <v>34</v>
      </c>
      <c r="J30" s="23" t="s">
        <v>72</v>
      </c>
      <c r="K30" s="24" t="s">
        <v>34</v>
      </c>
    </row>
    <row r="31" spans="1:11" x14ac:dyDescent="0.25">
      <c r="A31" s="27">
        <v>2.4</v>
      </c>
      <c r="B31" s="53" t="s">
        <v>10</v>
      </c>
      <c r="C31" s="5">
        <f>+Diligenciar!B35</f>
        <v>0</v>
      </c>
      <c r="D31" s="5">
        <f>+Diligenciar!C35</f>
        <v>0</v>
      </c>
      <c r="E31" s="5">
        <f>+Diligenciar!D35</f>
        <v>0</v>
      </c>
      <c r="F31" s="51">
        <v>166080.49952711593</v>
      </c>
      <c r="G31" s="43">
        <f>+F31*D31</f>
        <v>0</v>
      </c>
      <c r="H31" s="51">
        <v>211538.12980693302</v>
      </c>
      <c r="I31" s="31">
        <f>+H31*(D31*1.03)</f>
        <v>0</v>
      </c>
      <c r="J31" s="51">
        <v>20201.561995660344</v>
      </c>
      <c r="K31" s="31">
        <f>+J31*(D31*1.03^2)</f>
        <v>0</v>
      </c>
    </row>
    <row r="32" spans="1:11" s="54" customFormat="1" x14ac:dyDescent="0.25">
      <c r="A32" s="177"/>
      <c r="B32" s="33" t="s">
        <v>33</v>
      </c>
      <c r="C32" s="44">
        <f t="shared" ref="C32" si="15">+C31</f>
        <v>0</v>
      </c>
      <c r="D32" s="44">
        <f>+D31</f>
        <v>0</v>
      </c>
      <c r="E32" s="45">
        <f t="shared" ref="E32" si="16">+E31</f>
        <v>0</v>
      </c>
      <c r="F32" s="154"/>
      <c r="G32" s="156">
        <f>+G31</f>
        <v>0</v>
      </c>
      <c r="H32" s="154"/>
      <c r="I32" s="152">
        <f>+I31</f>
        <v>0</v>
      </c>
      <c r="J32" s="154"/>
      <c r="K32" s="152">
        <f>+K31</f>
        <v>0</v>
      </c>
    </row>
    <row r="33" spans="1:11" s="54" customFormat="1" ht="15.75" thickBot="1" x14ac:dyDescent="0.3">
      <c r="A33" s="179"/>
      <c r="B33" s="125" t="s">
        <v>143</v>
      </c>
      <c r="C33" s="46">
        <v>0.1</v>
      </c>
      <c r="D33" s="46">
        <v>0.7</v>
      </c>
      <c r="E33" s="47">
        <v>0.2</v>
      </c>
      <c r="F33" s="164"/>
      <c r="G33" s="163"/>
      <c r="H33" s="164"/>
      <c r="I33" s="153"/>
      <c r="J33" s="164"/>
      <c r="K33" s="153"/>
    </row>
    <row r="34" spans="1:11" s="54" customFormat="1" ht="15.75" thickBot="1" x14ac:dyDescent="0.3">
      <c r="A34" s="174" t="s">
        <v>50</v>
      </c>
      <c r="B34" s="175"/>
      <c r="C34" s="175"/>
      <c r="D34" s="175"/>
      <c r="E34" s="175"/>
      <c r="F34" s="175"/>
      <c r="G34" s="175"/>
      <c r="H34" s="175"/>
      <c r="I34" s="175"/>
      <c r="J34" s="175"/>
      <c r="K34" s="176"/>
    </row>
    <row r="35" spans="1:11" ht="30" x14ac:dyDescent="0.25">
      <c r="A35" s="55"/>
      <c r="B35" s="20" t="s">
        <v>51</v>
      </c>
      <c r="C35" s="21" t="s">
        <v>64</v>
      </c>
      <c r="D35" s="21" t="s">
        <v>147</v>
      </c>
      <c r="E35" s="22" t="s">
        <v>115</v>
      </c>
      <c r="F35" s="23" t="s">
        <v>72</v>
      </c>
      <c r="G35" s="49" t="s">
        <v>34</v>
      </c>
      <c r="H35" s="25" t="s">
        <v>72</v>
      </c>
      <c r="I35" s="50" t="s">
        <v>34</v>
      </c>
      <c r="J35" s="23" t="s">
        <v>72</v>
      </c>
      <c r="K35" s="49" t="s">
        <v>34</v>
      </c>
    </row>
    <row r="36" spans="1:11" x14ac:dyDescent="0.25">
      <c r="A36" s="27">
        <v>4.0999999999999996</v>
      </c>
      <c r="B36" s="28" t="s">
        <v>11</v>
      </c>
      <c r="C36" s="5">
        <f>+Diligenciar!B40</f>
        <v>0</v>
      </c>
      <c r="D36" s="5">
        <f>+Diligenciar!C40</f>
        <v>0</v>
      </c>
      <c r="E36" s="5">
        <f>+Diligenciar!D40</f>
        <v>0</v>
      </c>
      <c r="F36" s="56">
        <v>20044.62493737926</v>
      </c>
      <c r="G36" s="43">
        <f>+F36*D36</f>
        <v>0</v>
      </c>
      <c r="H36" s="56">
        <v>22257.237085395624</v>
      </c>
      <c r="I36" s="31">
        <f>+H36*(D36*1.04)</f>
        <v>0</v>
      </c>
      <c r="J36" s="56">
        <v>1807.9904898667583</v>
      </c>
      <c r="K36" s="31">
        <f>+J36*(D36*1.04^2)</f>
        <v>0</v>
      </c>
    </row>
    <row r="37" spans="1:11" x14ac:dyDescent="0.25">
      <c r="A37" s="177"/>
      <c r="B37" s="33" t="s">
        <v>33</v>
      </c>
      <c r="C37" s="44">
        <f>+C36</f>
        <v>0</v>
      </c>
      <c r="D37" s="44">
        <f>+D36</f>
        <v>0</v>
      </c>
      <c r="E37" s="45">
        <f>+E36</f>
        <v>0</v>
      </c>
      <c r="F37" s="154"/>
      <c r="G37" s="156">
        <f>+G36</f>
        <v>0</v>
      </c>
      <c r="H37" s="154"/>
      <c r="I37" s="152">
        <f>+I36</f>
        <v>0</v>
      </c>
      <c r="J37" s="154"/>
      <c r="K37" s="152">
        <f>+K36</f>
        <v>0</v>
      </c>
    </row>
    <row r="38" spans="1:11" x14ac:dyDescent="0.25">
      <c r="A38" s="178"/>
      <c r="B38" s="125" t="s">
        <v>143</v>
      </c>
      <c r="C38" s="36">
        <v>0.3</v>
      </c>
      <c r="D38" s="36">
        <v>0.65</v>
      </c>
      <c r="E38" s="37">
        <v>0.05</v>
      </c>
      <c r="F38" s="155"/>
      <c r="G38" s="156"/>
      <c r="H38" s="155"/>
      <c r="I38" s="152"/>
      <c r="J38" s="155"/>
      <c r="K38" s="152"/>
    </row>
    <row r="39" spans="1:11" ht="30" x14ac:dyDescent="0.25">
      <c r="A39" s="57"/>
      <c r="B39" s="40" t="s">
        <v>51</v>
      </c>
      <c r="C39" s="41" t="s">
        <v>44</v>
      </c>
      <c r="D39" s="41" t="s">
        <v>124</v>
      </c>
      <c r="E39" s="42" t="s">
        <v>66</v>
      </c>
      <c r="F39" s="23" t="s">
        <v>72</v>
      </c>
      <c r="G39" s="24" t="s">
        <v>34</v>
      </c>
      <c r="H39" s="25" t="s">
        <v>72</v>
      </c>
      <c r="I39" s="26" t="s">
        <v>34</v>
      </c>
      <c r="J39" s="23" t="s">
        <v>72</v>
      </c>
      <c r="K39" s="24" t="s">
        <v>34</v>
      </c>
    </row>
    <row r="40" spans="1:11" x14ac:dyDescent="0.25">
      <c r="A40" s="27">
        <v>4.2</v>
      </c>
      <c r="B40" s="28" t="s">
        <v>12</v>
      </c>
      <c r="C40" s="5">
        <f>+Diligenciar!B44</f>
        <v>0</v>
      </c>
      <c r="D40" s="5">
        <f>+Diligenciar!C44</f>
        <v>0</v>
      </c>
      <c r="E40" s="5">
        <f>+Diligenciar!D44</f>
        <v>0</v>
      </c>
      <c r="F40" s="56">
        <v>3062.2879619861055</v>
      </c>
      <c r="G40" s="43">
        <f>+F40*D40</f>
        <v>0</v>
      </c>
      <c r="H40" s="56">
        <v>3338.7529792971009</v>
      </c>
      <c r="I40" s="31">
        <f>+H40*(D40*1.04)</f>
        <v>0</v>
      </c>
      <c r="J40" s="56">
        <v>177.47485722015179</v>
      </c>
      <c r="K40" s="31">
        <f>+J40*(D40*1.04^2)</f>
        <v>0</v>
      </c>
    </row>
    <row r="41" spans="1:11" x14ac:dyDescent="0.25">
      <c r="A41" s="177"/>
      <c r="B41" s="33" t="s">
        <v>33</v>
      </c>
      <c r="C41" s="44">
        <f>+C40</f>
        <v>0</v>
      </c>
      <c r="D41" s="44">
        <f>+D40</f>
        <v>0</v>
      </c>
      <c r="E41" s="45">
        <f>+E40</f>
        <v>0</v>
      </c>
      <c r="F41" s="154"/>
      <c r="G41" s="156">
        <f>+G40</f>
        <v>0</v>
      </c>
      <c r="H41" s="154"/>
      <c r="I41" s="152">
        <f>+I40</f>
        <v>0</v>
      </c>
      <c r="J41" s="154"/>
      <c r="K41" s="152">
        <f>+K40</f>
        <v>0</v>
      </c>
    </row>
    <row r="42" spans="1:11" x14ac:dyDescent="0.25">
      <c r="A42" s="178"/>
      <c r="B42" s="125" t="s">
        <v>143</v>
      </c>
      <c r="C42" s="36">
        <v>0.2</v>
      </c>
      <c r="D42" s="36">
        <v>0.65</v>
      </c>
      <c r="E42" s="37">
        <v>0.15</v>
      </c>
      <c r="F42" s="155"/>
      <c r="G42" s="156"/>
      <c r="H42" s="155"/>
      <c r="I42" s="152"/>
      <c r="J42" s="155"/>
      <c r="K42" s="152"/>
    </row>
    <row r="43" spans="1:11" ht="30" x14ac:dyDescent="0.25">
      <c r="A43" s="57"/>
      <c r="B43" s="40" t="s">
        <v>51</v>
      </c>
      <c r="C43" s="41" t="s">
        <v>125</v>
      </c>
      <c r="D43" s="41" t="s">
        <v>126</v>
      </c>
      <c r="E43" s="42" t="s">
        <v>65</v>
      </c>
      <c r="F43" s="23" t="s">
        <v>72</v>
      </c>
      <c r="G43" s="24" t="s">
        <v>34</v>
      </c>
      <c r="H43" s="25" t="s">
        <v>72</v>
      </c>
      <c r="I43" s="26" t="s">
        <v>34</v>
      </c>
      <c r="J43" s="23" t="s">
        <v>72</v>
      </c>
      <c r="K43" s="24" t="s">
        <v>34</v>
      </c>
    </row>
    <row r="44" spans="1:11" x14ac:dyDescent="0.25">
      <c r="A44" s="27">
        <v>4.3</v>
      </c>
      <c r="B44" s="28" t="s">
        <v>13</v>
      </c>
      <c r="C44" s="5">
        <f>+Diligenciar!B48</f>
        <v>0</v>
      </c>
      <c r="D44" s="5">
        <f>+Diligenciar!C48</f>
        <v>0</v>
      </c>
      <c r="E44" s="5">
        <f>+Diligenciar!D48</f>
        <v>0</v>
      </c>
      <c r="F44" s="56">
        <v>10920.626989499498</v>
      </c>
      <c r="G44" s="43">
        <f>+F44*D44</f>
        <v>0</v>
      </c>
      <c r="H44" s="56">
        <v>12163.084801376926</v>
      </c>
      <c r="I44" s="31">
        <f>+H44*(D44*1.04)</f>
        <v>0</v>
      </c>
      <c r="J44" s="56">
        <v>1153.3704586860879</v>
      </c>
      <c r="K44" s="31">
        <f>+J44*(D44*1.04^2)</f>
        <v>0</v>
      </c>
    </row>
    <row r="45" spans="1:11" x14ac:dyDescent="0.25">
      <c r="A45" s="177"/>
      <c r="B45" s="33" t="s">
        <v>33</v>
      </c>
      <c r="C45" s="44">
        <f>+C44</f>
        <v>0</v>
      </c>
      <c r="D45" s="44">
        <f>+D44</f>
        <v>0</v>
      </c>
      <c r="E45" s="45">
        <f>+E44</f>
        <v>0</v>
      </c>
      <c r="F45" s="154"/>
      <c r="G45" s="156">
        <f>+G44</f>
        <v>0</v>
      </c>
      <c r="H45" s="154"/>
      <c r="I45" s="152">
        <f>+I44</f>
        <v>0</v>
      </c>
      <c r="J45" s="154"/>
      <c r="K45" s="152">
        <f>+K44</f>
        <v>0</v>
      </c>
    </row>
    <row r="46" spans="1:11" x14ac:dyDescent="0.25">
      <c r="A46" s="178"/>
      <c r="B46" s="125" t="s">
        <v>143</v>
      </c>
      <c r="C46" s="36">
        <v>0.3</v>
      </c>
      <c r="D46" s="36">
        <v>0.65</v>
      </c>
      <c r="E46" s="37">
        <v>0.05</v>
      </c>
      <c r="F46" s="155"/>
      <c r="G46" s="156"/>
      <c r="H46" s="155"/>
      <c r="I46" s="152"/>
      <c r="J46" s="155"/>
      <c r="K46" s="152"/>
    </row>
    <row r="47" spans="1:11" ht="30" x14ac:dyDescent="0.25">
      <c r="A47" s="57"/>
      <c r="B47" s="40" t="s">
        <v>51</v>
      </c>
      <c r="C47" s="41" t="s">
        <v>123</v>
      </c>
      <c r="D47" s="41" t="s">
        <v>127</v>
      </c>
      <c r="E47" s="42" t="s">
        <v>128</v>
      </c>
      <c r="F47" s="23" t="s">
        <v>72</v>
      </c>
      <c r="G47" s="24" t="s">
        <v>34</v>
      </c>
      <c r="H47" s="25" t="s">
        <v>72</v>
      </c>
      <c r="I47" s="26" t="s">
        <v>34</v>
      </c>
      <c r="J47" s="23" t="s">
        <v>72</v>
      </c>
      <c r="K47" s="24" t="s">
        <v>34</v>
      </c>
    </row>
    <row r="48" spans="1:11" x14ac:dyDescent="0.25">
      <c r="A48" s="27">
        <v>4.4000000000000004</v>
      </c>
      <c r="B48" s="28" t="s">
        <v>14</v>
      </c>
      <c r="C48" s="5">
        <f>+Diligenciar!B52</f>
        <v>0</v>
      </c>
      <c r="D48" s="5">
        <f>+Diligenciar!C52</f>
        <v>0</v>
      </c>
      <c r="E48" s="5">
        <f>+Diligenciar!D52</f>
        <v>0</v>
      </c>
      <c r="F48" s="56">
        <v>1849.6662915899292</v>
      </c>
      <c r="G48" s="43">
        <f>+F48*D48</f>
        <v>0</v>
      </c>
      <c r="H48" s="56">
        <v>2061.4796389054491</v>
      </c>
      <c r="I48" s="31">
        <f>+H48*(D48*1.04)</f>
        <v>0</v>
      </c>
      <c r="J48" s="56">
        <v>154.60226789524026</v>
      </c>
      <c r="K48" s="31">
        <f>+J48*(D48*1.04^2)</f>
        <v>0</v>
      </c>
    </row>
    <row r="49" spans="1:11" x14ac:dyDescent="0.25">
      <c r="A49" s="177"/>
      <c r="B49" s="33" t="s">
        <v>33</v>
      </c>
      <c r="C49" s="44">
        <f>+C48</f>
        <v>0</v>
      </c>
      <c r="D49" s="44">
        <f>+D48</f>
        <v>0</v>
      </c>
      <c r="E49" s="45">
        <f>+E48</f>
        <v>0</v>
      </c>
      <c r="F49" s="154"/>
      <c r="G49" s="156">
        <f>+G48</f>
        <v>0</v>
      </c>
      <c r="H49" s="154"/>
      <c r="I49" s="152">
        <f>+I48</f>
        <v>0</v>
      </c>
      <c r="J49" s="154"/>
      <c r="K49" s="152">
        <f>+K48</f>
        <v>0</v>
      </c>
    </row>
    <row r="50" spans="1:11" x14ac:dyDescent="0.25">
      <c r="A50" s="178"/>
      <c r="B50" s="125" t="s">
        <v>143</v>
      </c>
      <c r="C50" s="36">
        <v>0.3</v>
      </c>
      <c r="D50" s="36">
        <v>0.65</v>
      </c>
      <c r="E50" s="37">
        <v>0.05</v>
      </c>
      <c r="F50" s="155"/>
      <c r="G50" s="156"/>
      <c r="H50" s="155"/>
      <c r="I50" s="152"/>
      <c r="J50" s="155"/>
      <c r="K50" s="152"/>
    </row>
    <row r="51" spans="1:11" ht="30" x14ac:dyDescent="0.25">
      <c r="A51" s="57"/>
      <c r="B51" s="40" t="s">
        <v>51</v>
      </c>
      <c r="C51" s="41" t="s">
        <v>43</v>
      </c>
      <c r="D51" s="58" t="s">
        <v>129</v>
      </c>
      <c r="E51" s="42" t="s">
        <v>67</v>
      </c>
      <c r="F51" s="23" t="s">
        <v>72</v>
      </c>
      <c r="G51" s="24" t="s">
        <v>34</v>
      </c>
      <c r="H51" s="25" t="s">
        <v>72</v>
      </c>
      <c r="I51" s="26" t="s">
        <v>34</v>
      </c>
      <c r="J51" s="23" t="s">
        <v>72</v>
      </c>
      <c r="K51" s="24" t="s">
        <v>34</v>
      </c>
    </row>
    <row r="52" spans="1:11" x14ac:dyDescent="0.25">
      <c r="A52" s="27">
        <v>4.5</v>
      </c>
      <c r="B52" s="28" t="s">
        <v>15</v>
      </c>
      <c r="C52" s="5">
        <f>+Diligenciar!B56</f>
        <v>0</v>
      </c>
      <c r="D52" s="5">
        <f>+Diligenciar!C56</f>
        <v>0</v>
      </c>
      <c r="E52" s="5">
        <f>+Diligenciar!D56</f>
        <v>0</v>
      </c>
      <c r="F52" s="56">
        <v>122.79381954521111</v>
      </c>
      <c r="G52" s="43">
        <f>+F52*D52</f>
        <v>0</v>
      </c>
      <c r="H52" s="56">
        <v>139</v>
      </c>
      <c r="I52" s="31">
        <f>+H52*(D52*1.04)</f>
        <v>0</v>
      </c>
      <c r="J52" s="56">
        <v>5</v>
      </c>
      <c r="K52" s="31">
        <f>+J52*(D52*1.04^2)</f>
        <v>0</v>
      </c>
    </row>
    <row r="53" spans="1:11" x14ac:dyDescent="0.25">
      <c r="A53" s="177"/>
      <c r="B53" s="33" t="s">
        <v>33</v>
      </c>
      <c r="C53" s="44">
        <f>+C52</f>
        <v>0</v>
      </c>
      <c r="D53" s="44">
        <f>+D52</f>
        <v>0</v>
      </c>
      <c r="E53" s="45">
        <f>+E52</f>
        <v>0</v>
      </c>
      <c r="F53" s="154"/>
      <c r="G53" s="156">
        <f>+G52</f>
        <v>0</v>
      </c>
      <c r="H53" s="154"/>
      <c r="I53" s="152">
        <f>+I52</f>
        <v>0</v>
      </c>
      <c r="J53" s="154"/>
      <c r="K53" s="152">
        <f>+K52</f>
        <v>0</v>
      </c>
    </row>
    <row r="54" spans="1:11" x14ac:dyDescent="0.25">
      <c r="A54" s="178"/>
      <c r="B54" s="125" t="s">
        <v>143</v>
      </c>
      <c r="C54" s="36">
        <v>0.3</v>
      </c>
      <c r="D54" s="36">
        <v>0.65</v>
      </c>
      <c r="E54" s="37">
        <v>0.05</v>
      </c>
      <c r="F54" s="155"/>
      <c r="G54" s="156"/>
      <c r="H54" s="155"/>
      <c r="I54" s="152"/>
      <c r="J54" s="155"/>
      <c r="K54" s="152"/>
    </row>
    <row r="55" spans="1:11" ht="30" x14ac:dyDescent="0.25">
      <c r="A55" s="57"/>
      <c r="B55" s="40" t="s">
        <v>51</v>
      </c>
      <c r="C55" s="41" t="s">
        <v>130</v>
      </c>
      <c r="D55" s="58" t="s">
        <v>131</v>
      </c>
      <c r="E55" s="42" t="s">
        <v>132</v>
      </c>
      <c r="F55" s="23" t="s">
        <v>72</v>
      </c>
      <c r="G55" s="24" t="s">
        <v>34</v>
      </c>
      <c r="H55" s="25" t="s">
        <v>72</v>
      </c>
      <c r="I55" s="26" t="s">
        <v>34</v>
      </c>
      <c r="J55" s="23" t="s">
        <v>72</v>
      </c>
      <c r="K55" s="24" t="s">
        <v>34</v>
      </c>
    </row>
    <row r="56" spans="1:11" x14ac:dyDescent="0.25">
      <c r="A56" s="27">
        <v>4.5999999999999996</v>
      </c>
      <c r="B56" s="28" t="s">
        <v>16</v>
      </c>
      <c r="C56" s="5">
        <f>+Diligenciar!B60</f>
        <v>0</v>
      </c>
      <c r="D56" s="5">
        <f>+Diligenciar!C60</f>
        <v>0</v>
      </c>
      <c r="E56" s="5">
        <f>+Diligenciar!D60</f>
        <v>0</v>
      </c>
      <c r="F56" s="56">
        <v>783.91807840201773</v>
      </c>
      <c r="G56" s="43">
        <f>+F56*D56</f>
        <v>0</v>
      </c>
      <c r="H56" s="56">
        <v>981</v>
      </c>
      <c r="I56" s="31">
        <f>+H56*(D56*1.04)</f>
        <v>0</v>
      </c>
      <c r="J56" s="56">
        <v>73</v>
      </c>
      <c r="K56" s="31">
        <f>+J56*(D56*1.04^2)</f>
        <v>0</v>
      </c>
    </row>
    <row r="57" spans="1:11" x14ac:dyDescent="0.25">
      <c r="A57" s="177"/>
      <c r="B57" s="33" t="s">
        <v>33</v>
      </c>
      <c r="C57" s="44">
        <f>+C56</f>
        <v>0</v>
      </c>
      <c r="D57" s="44">
        <f>+D56</f>
        <v>0</v>
      </c>
      <c r="E57" s="45">
        <f>+E56</f>
        <v>0</v>
      </c>
      <c r="F57" s="154"/>
      <c r="G57" s="156">
        <f>+G56</f>
        <v>0</v>
      </c>
      <c r="H57" s="154"/>
      <c r="I57" s="152">
        <f>+I56</f>
        <v>0</v>
      </c>
      <c r="J57" s="154"/>
      <c r="K57" s="152">
        <f>+K56</f>
        <v>0</v>
      </c>
    </row>
    <row r="58" spans="1:11" x14ac:dyDescent="0.25">
      <c r="A58" s="178"/>
      <c r="B58" s="125" t="s">
        <v>143</v>
      </c>
      <c r="C58" s="36">
        <v>0.3</v>
      </c>
      <c r="D58" s="36">
        <v>0.65</v>
      </c>
      <c r="E58" s="37">
        <v>0.05</v>
      </c>
      <c r="F58" s="155"/>
      <c r="G58" s="156"/>
      <c r="H58" s="155"/>
      <c r="I58" s="152"/>
      <c r="J58" s="155"/>
      <c r="K58" s="152"/>
    </row>
    <row r="59" spans="1:11" ht="30" x14ac:dyDescent="0.25">
      <c r="A59" s="57"/>
      <c r="B59" s="40" t="s">
        <v>51</v>
      </c>
      <c r="C59" s="41" t="s">
        <v>43</v>
      </c>
      <c r="D59" s="58" t="s">
        <v>133</v>
      </c>
      <c r="E59" s="42" t="s">
        <v>70</v>
      </c>
      <c r="F59" s="23" t="s">
        <v>72</v>
      </c>
      <c r="G59" s="24" t="s">
        <v>34</v>
      </c>
      <c r="H59" s="25" t="s">
        <v>72</v>
      </c>
      <c r="I59" s="26" t="s">
        <v>34</v>
      </c>
      <c r="J59" s="23" t="s">
        <v>72</v>
      </c>
      <c r="K59" s="24" t="s">
        <v>34</v>
      </c>
    </row>
    <row r="60" spans="1:11" x14ac:dyDescent="0.25">
      <c r="A60" s="27">
        <v>4.7</v>
      </c>
      <c r="B60" s="82" t="s">
        <v>17</v>
      </c>
      <c r="C60" s="5">
        <f>+Diligenciar!B64</f>
        <v>0</v>
      </c>
      <c r="D60" s="5">
        <f>+Diligenciar!C64</f>
        <v>0</v>
      </c>
      <c r="E60" s="5">
        <f>+Diligenciar!D64</f>
        <v>0</v>
      </c>
      <c r="F60" s="56">
        <v>52.997910559540031</v>
      </c>
      <c r="G60" s="43">
        <f>+F60*D60</f>
        <v>0</v>
      </c>
      <c r="H60" s="56">
        <v>68</v>
      </c>
      <c r="I60" s="31">
        <f>+H60*(D60*1.04)</f>
        <v>0</v>
      </c>
      <c r="J60" s="56">
        <v>5</v>
      </c>
      <c r="K60" s="31">
        <f>+J60*(D60*1.04^2)</f>
        <v>0</v>
      </c>
    </row>
    <row r="61" spans="1:11" x14ac:dyDescent="0.25">
      <c r="A61" s="177"/>
      <c r="B61" s="33" t="s">
        <v>33</v>
      </c>
      <c r="C61" s="44">
        <f>+C60</f>
        <v>0</v>
      </c>
      <c r="D61" s="44">
        <f>+D60</f>
        <v>0</v>
      </c>
      <c r="E61" s="45">
        <f>+E60</f>
        <v>0</v>
      </c>
      <c r="F61" s="154"/>
      <c r="G61" s="156">
        <f>+G60</f>
        <v>0</v>
      </c>
      <c r="H61" s="154"/>
      <c r="I61" s="152">
        <f>+I60</f>
        <v>0</v>
      </c>
      <c r="J61" s="154"/>
      <c r="K61" s="152">
        <f>+K60</f>
        <v>0</v>
      </c>
    </row>
    <row r="62" spans="1:11" x14ac:dyDescent="0.25">
      <c r="A62" s="178"/>
      <c r="B62" s="125" t="s">
        <v>143</v>
      </c>
      <c r="C62" s="36">
        <v>0.45</v>
      </c>
      <c r="D62" s="36">
        <v>0.5</v>
      </c>
      <c r="E62" s="37">
        <v>0.05</v>
      </c>
      <c r="F62" s="155"/>
      <c r="G62" s="156"/>
      <c r="H62" s="155"/>
      <c r="I62" s="152"/>
      <c r="J62" s="155"/>
      <c r="K62" s="152"/>
    </row>
    <row r="63" spans="1:11" ht="30" x14ac:dyDescent="0.25">
      <c r="A63" s="57"/>
      <c r="B63" s="40" t="s">
        <v>51</v>
      </c>
      <c r="C63" s="41" t="s">
        <v>43</v>
      </c>
      <c r="D63" s="58" t="s">
        <v>129</v>
      </c>
      <c r="E63" s="42" t="s">
        <v>67</v>
      </c>
      <c r="F63" s="23" t="s">
        <v>72</v>
      </c>
      <c r="G63" s="24" t="s">
        <v>34</v>
      </c>
      <c r="H63" s="25" t="s">
        <v>72</v>
      </c>
      <c r="I63" s="26" t="s">
        <v>34</v>
      </c>
      <c r="J63" s="23" t="s">
        <v>72</v>
      </c>
      <c r="K63" s="24" t="s">
        <v>34</v>
      </c>
    </row>
    <row r="64" spans="1:11" x14ac:dyDescent="0.25">
      <c r="A64" s="27">
        <v>4.8</v>
      </c>
      <c r="B64" s="28" t="s">
        <v>18</v>
      </c>
      <c r="C64" s="5">
        <f>+Diligenciar!B68</f>
        <v>0</v>
      </c>
      <c r="D64" s="5">
        <f>+Diligenciar!C68</f>
        <v>0</v>
      </c>
      <c r="E64" s="5">
        <f>+Diligenciar!D68</f>
        <v>0</v>
      </c>
      <c r="F64" s="56">
        <v>65.728238107045215</v>
      </c>
      <c r="G64" s="43">
        <f>+F64*D64</f>
        <v>0</v>
      </c>
      <c r="H64" s="56">
        <v>79</v>
      </c>
      <c r="I64" s="31">
        <f>+H64*(D64*1.04)</f>
        <v>0</v>
      </c>
      <c r="J64" s="56">
        <v>3</v>
      </c>
      <c r="K64" s="31">
        <f>+J64*(D64*1.04^2)</f>
        <v>0</v>
      </c>
    </row>
    <row r="65" spans="1:11" x14ac:dyDescent="0.25">
      <c r="A65" s="177"/>
      <c r="B65" s="33" t="s">
        <v>33</v>
      </c>
      <c r="C65" s="44">
        <f>+C64</f>
        <v>0</v>
      </c>
      <c r="D65" s="44">
        <f>+D64</f>
        <v>0</v>
      </c>
      <c r="E65" s="45">
        <f>+E64</f>
        <v>0</v>
      </c>
      <c r="F65" s="154"/>
      <c r="G65" s="156">
        <f>+G64</f>
        <v>0</v>
      </c>
      <c r="H65" s="154"/>
      <c r="I65" s="152">
        <f>+I64</f>
        <v>0</v>
      </c>
      <c r="J65" s="154"/>
      <c r="K65" s="152">
        <f>+K64</f>
        <v>0</v>
      </c>
    </row>
    <row r="66" spans="1:11" x14ac:dyDescent="0.25">
      <c r="A66" s="178"/>
      <c r="B66" s="125" t="s">
        <v>143</v>
      </c>
      <c r="C66" s="36">
        <v>0.45</v>
      </c>
      <c r="D66" s="36">
        <v>0.5</v>
      </c>
      <c r="E66" s="37">
        <v>0.05</v>
      </c>
      <c r="F66" s="155"/>
      <c r="G66" s="156"/>
      <c r="H66" s="155"/>
      <c r="I66" s="152"/>
      <c r="J66" s="155"/>
      <c r="K66" s="152"/>
    </row>
    <row r="67" spans="1:11" ht="30" x14ac:dyDescent="0.25">
      <c r="A67" s="57"/>
      <c r="B67" s="40" t="s">
        <v>51</v>
      </c>
      <c r="C67" s="41" t="s">
        <v>43</v>
      </c>
      <c r="D67" s="58" t="s">
        <v>69</v>
      </c>
      <c r="E67" s="42" t="s">
        <v>68</v>
      </c>
      <c r="F67" s="23" t="s">
        <v>72</v>
      </c>
      <c r="G67" s="24" t="s">
        <v>34</v>
      </c>
      <c r="H67" s="25" t="s">
        <v>72</v>
      </c>
      <c r="I67" s="26" t="s">
        <v>34</v>
      </c>
      <c r="J67" s="23" t="s">
        <v>72</v>
      </c>
      <c r="K67" s="24" t="s">
        <v>34</v>
      </c>
    </row>
    <row r="68" spans="1:11" x14ac:dyDescent="0.25">
      <c r="A68" s="27">
        <v>4.9000000000000004</v>
      </c>
      <c r="B68" s="28" t="s">
        <v>19</v>
      </c>
      <c r="C68" s="5">
        <f>+Diligenciar!B72</f>
        <v>0</v>
      </c>
      <c r="D68" s="5">
        <f>+Diligenciar!C72</f>
        <v>0</v>
      </c>
      <c r="E68" s="5">
        <f>+Diligenciar!D72</f>
        <v>0</v>
      </c>
      <c r="F68" s="56">
        <v>57.355772931396984</v>
      </c>
      <c r="G68" s="43">
        <f>+F68*D68</f>
        <v>0</v>
      </c>
      <c r="H68" s="56">
        <v>71</v>
      </c>
      <c r="I68" s="31">
        <f>+H68*(D68*1.04)</f>
        <v>0</v>
      </c>
      <c r="J68" s="56">
        <v>3</v>
      </c>
      <c r="K68" s="31">
        <f>+J68*(D68*1.04^2)</f>
        <v>0</v>
      </c>
    </row>
    <row r="69" spans="1:11" x14ac:dyDescent="0.25">
      <c r="A69" s="177"/>
      <c r="B69" s="33" t="s">
        <v>33</v>
      </c>
      <c r="C69" s="44">
        <f>+C68</f>
        <v>0</v>
      </c>
      <c r="D69" s="44">
        <f>+D68</f>
        <v>0</v>
      </c>
      <c r="E69" s="45">
        <f>+E68</f>
        <v>0</v>
      </c>
      <c r="F69" s="154"/>
      <c r="G69" s="156">
        <f>+G68</f>
        <v>0</v>
      </c>
      <c r="H69" s="154"/>
      <c r="I69" s="152">
        <f>+I68</f>
        <v>0</v>
      </c>
      <c r="J69" s="154"/>
      <c r="K69" s="152">
        <f>+K68</f>
        <v>0</v>
      </c>
    </row>
    <row r="70" spans="1:11" x14ac:dyDescent="0.25">
      <c r="A70" s="178"/>
      <c r="B70" s="125" t="s">
        <v>143</v>
      </c>
      <c r="C70" s="36">
        <v>0.45</v>
      </c>
      <c r="D70" s="36">
        <v>0.5</v>
      </c>
      <c r="E70" s="37">
        <v>0.05</v>
      </c>
      <c r="F70" s="155"/>
      <c r="G70" s="156"/>
      <c r="H70" s="155"/>
      <c r="I70" s="152"/>
      <c r="J70" s="155"/>
      <c r="K70" s="152"/>
    </row>
    <row r="71" spans="1:11" ht="30" x14ac:dyDescent="0.25">
      <c r="A71" s="57"/>
      <c r="B71" s="40" t="s">
        <v>51</v>
      </c>
      <c r="C71" s="41" t="s">
        <v>134</v>
      </c>
      <c r="D71" s="58" t="s">
        <v>135</v>
      </c>
      <c r="E71" s="42" t="s">
        <v>132</v>
      </c>
      <c r="F71" s="23" t="s">
        <v>72</v>
      </c>
      <c r="G71" s="24" t="s">
        <v>34</v>
      </c>
      <c r="H71" s="25" t="s">
        <v>72</v>
      </c>
      <c r="I71" s="26" t="s">
        <v>34</v>
      </c>
      <c r="J71" s="23" t="s">
        <v>72</v>
      </c>
      <c r="K71" s="24" t="s">
        <v>34</v>
      </c>
    </row>
    <row r="72" spans="1:11" x14ac:dyDescent="0.25">
      <c r="A72" s="59">
        <v>4.0999999999999996</v>
      </c>
      <c r="B72" s="82" t="s">
        <v>20</v>
      </c>
      <c r="C72" s="5">
        <f>+Diligenciar!B76</f>
        <v>0</v>
      </c>
      <c r="D72" s="5">
        <f>+Diligenciar!C76</f>
        <v>0</v>
      </c>
      <c r="E72" s="5">
        <f>+Diligenciar!D76</f>
        <v>0</v>
      </c>
      <c r="F72" s="56">
        <v>611.65735166396678</v>
      </c>
      <c r="G72" s="43">
        <f>+F72*D72</f>
        <v>0</v>
      </c>
      <c r="H72" s="56">
        <v>789</v>
      </c>
      <c r="I72" s="31">
        <f>+H72*(D72*1.04)</f>
        <v>0</v>
      </c>
      <c r="J72" s="56">
        <v>90</v>
      </c>
      <c r="K72" s="31">
        <f>+J72*(D72*1.04^2)</f>
        <v>0</v>
      </c>
    </row>
    <row r="73" spans="1:11" x14ac:dyDescent="0.25">
      <c r="A73" s="177"/>
      <c r="B73" s="33" t="s">
        <v>33</v>
      </c>
      <c r="C73" s="44">
        <f>+C72</f>
        <v>0</v>
      </c>
      <c r="D73" s="44">
        <f>+D72</f>
        <v>0</v>
      </c>
      <c r="E73" s="45">
        <f>+E72</f>
        <v>0</v>
      </c>
      <c r="F73" s="154"/>
      <c r="G73" s="156">
        <f>+G72</f>
        <v>0</v>
      </c>
      <c r="H73" s="154"/>
      <c r="I73" s="152">
        <f>+I72</f>
        <v>0</v>
      </c>
      <c r="J73" s="154"/>
      <c r="K73" s="152">
        <f>+K72</f>
        <v>0</v>
      </c>
    </row>
    <row r="74" spans="1:11" x14ac:dyDescent="0.25">
      <c r="A74" s="178"/>
      <c r="B74" s="125" t="s">
        <v>143</v>
      </c>
      <c r="C74" s="36">
        <v>0.3</v>
      </c>
      <c r="D74" s="36">
        <v>0.65</v>
      </c>
      <c r="E74" s="37">
        <v>0.05</v>
      </c>
      <c r="F74" s="155"/>
      <c r="G74" s="156"/>
      <c r="H74" s="155"/>
      <c r="I74" s="152"/>
      <c r="J74" s="155"/>
      <c r="K74" s="152"/>
    </row>
    <row r="75" spans="1:11" ht="30" x14ac:dyDescent="0.25">
      <c r="A75" s="57"/>
      <c r="B75" s="40" t="s">
        <v>51</v>
      </c>
      <c r="C75" s="41" t="s">
        <v>43</v>
      </c>
      <c r="D75" s="58" t="s">
        <v>133</v>
      </c>
      <c r="E75" s="60" t="s">
        <v>70</v>
      </c>
      <c r="F75" s="23" t="s">
        <v>72</v>
      </c>
      <c r="G75" s="24" t="s">
        <v>34</v>
      </c>
      <c r="H75" s="25" t="s">
        <v>72</v>
      </c>
      <c r="I75" s="26" t="s">
        <v>34</v>
      </c>
      <c r="J75" s="23" t="s">
        <v>72</v>
      </c>
      <c r="K75" s="24" t="s">
        <v>34</v>
      </c>
    </row>
    <row r="76" spans="1:11" x14ac:dyDescent="0.25">
      <c r="A76" s="27">
        <v>4.1100000000000003</v>
      </c>
      <c r="B76" s="28" t="s">
        <v>21</v>
      </c>
      <c r="C76" s="5">
        <f>+Diligenciar!B80</f>
        <v>0</v>
      </c>
      <c r="D76" s="5">
        <f>+Diligenciar!C80</f>
        <v>0</v>
      </c>
      <c r="E76" s="5">
        <f>+Diligenciar!D80</f>
        <v>0</v>
      </c>
      <c r="F76" s="56">
        <v>5.1841719077568129</v>
      </c>
      <c r="G76" s="43">
        <f>+F76*D76</f>
        <v>0</v>
      </c>
      <c r="H76" s="56">
        <v>7</v>
      </c>
      <c r="I76" s="31">
        <f>+H76*(D76*1.04)</f>
        <v>0</v>
      </c>
      <c r="J76" s="56">
        <v>0</v>
      </c>
      <c r="K76" s="31">
        <f>+J76*(D76*1.04^2)</f>
        <v>0</v>
      </c>
    </row>
    <row r="77" spans="1:11" x14ac:dyDescent="0.25">
      <c r="A77" s="177"/>
      <c r="B77" s="33" t="s">
        <v>33</v>
      </c>
      <c r="C77" s="44">
        <f>+C76</f>
        <v>0</v>
      </c>
      <c r="D77" s="44">
        <f>+D76</f>
        <v>0</v>
      </c>
      <c r="E77" s="45">
        <f>+E76</f>
        <v>0</v>
      </c>
      <c r="F77" s="154"/>
      <c r="G77" s="156">
        <f>+G76</f>
        <v>0</v>
      </c>
      <c r="H77" s="154"/>
      <c r="I77" s="152">
        <f>+I76</f>
        <v>0</v>
      </c>
      <c r="J77" s="154"/>
      <c r="K77" s="152">
        <f>+K76</f>
        <v>0</v>
      </c>
    </row>
    <row r="78" spans="1:11" x14ac:dyDescent="0.25">
      <c r="A78" s="178"/>
      <c r="B78" s="125" t="s">
        <v>143</v>
      </c>
      <c r="C78" s="36">
        <v>0.5</v>
      </c>
      <c r="D78" s="36">
        <v>0.45</v>
      </c>
      <c r="E78" s="37">
        <v>0.05</v>
      </c>
      <c r="F78" s="155"/>
      <c r="G78" s="156"/>
      <c r="H78" s="155"/>
      <c r="I78" s="152"/>
      <c r="J78" s="155"/>
      <c r="K78" s="152"/>
    </row>
    <row r="79" spans="1:11" ht="30" x14ac:dyDescent="0.25">
      <c r="A79" s="57"/>
      <c r="B79" s="40" t="s">
        <v>51</v>
      </c>
      <c r="C79" s="41" t="s">
        <v>43</v>
      </c>
      <c r="D79" s="58" t="s">
        <v>133</v>
      </c>
      <c r="E79" s="60" t="s">
        <v>70</v>
      </c>
      <c r="F79" s="23" t="s">
        <v>72</v>
      </c>
      <c r="G79" s="24" t="s">
        <v>34</v>
      </c>
      <c r="H79" s="25" t="s">
        <v>72</v>
      </c>
      <c r="I79" s="26" t="s">
        <v>34</v>
      </c>
      <c r="J79" s="23" t="s">
        <v>72</v>
      </c>
      <c r="K79" s="24" t="s">
        <v>34</v>
      </c>
    </row>
    <row r="80" spans="1:11" x14ac:dyDescent="0.25">
      <c r="A80" s="27">
        <v>4.12</v>
      </c>
      <c r="B80" s="28" t="s">
        <v>22</v>
      </c>
      <c r="C80" s="5">
        <f>+Diligenciar!B84</f>
        <v>0</v>
      </c>
      <c r="D80" s="5">
        <f>+Diligenciar!C84</f>
        <v>0</v>
      </c>
      <c r="E80" s="5">
        <f>+Diligenciar!D84</f>
        <v>0</v>
      </c>
      <c r="F80" s="56">
        <v>21.0769541914492</v>
      </c>
      <c r="G80" s="43">
        <f>+F80*D80</f>
        <v>0</v>
      </c>
      <c r="H80" s="56">
        <v>27</v>
      </c>
      <c r="I80" s="31">
        <f>+H80*(D80*1.04)</f>
        <v>0</v>
      </c>
      <c r="J80" s="56">
        <v>2</v>
      </c>
      <c r="K80" s="31">
        <f>+J80*(D80*1.04^2)</f>
        <v>0</v>
      </c>
    </row>
    <row r="81" spans="1:11" x14ac:dyDescent="0.25">
      <c r="A81" s="177"/>
      <c r="B81" s="33" t="s">
        <v>33</v>
      </c>
      <c r="C81" s="44">
        <f>+C80</f>
        <v>0</v>
      </c>
      <c r="D81" s="44">
        <f>+D80</f>
        <v>0</v>
      </c>
      <c r="E81" s="45">
        <f>+E80</f>
        <v>0</v>
      </c>
      <c r="F81" s="154"/>
      <c r="G81" s="156">
        <f>+G80</f>
        <v>0</v>
      </c>
      <c r="H81" s="154"/>
      <c r="I81" s="152">
        <f>+I80</f>
        <v>0</v>
      </c>
      <c r="J81" s="154"/>
      <c r="K81" s="152">
        <f>+K80</f>
        <v>0</v>
      </c>
    </row>
    <row r="82" spans="1:11" x14ac:dyDescent="0.25">
      <c r="A82" s="178"/>
      <c r="B82" s="125" t="s">
        <v>143</v>
      </c>
      <c r="C82" s="36">
        <v>0.5</v>
      </c>
      <c r="D82" s="36">
        <v>0.45</v>
      </c>
      <c r="E82" s="37">
        <v>0.05</v>
      </c>
      <c r="F82" s="155"/>
      <c r="G82" s="156"/>
      <c r="H82" s="155"/>
      <c r="I82" s="152"/>
      <c r="J82" s="155"/>
      <c r="K82" s="152"/>
    </row>
    <row r="83" spans="1:11" ht="30" x14ac:dyDescent="0.25">
      <c r="A83" s="57"/>
      <c r="B83" s="40" t="s">
        <v>51</v>
      </c>
      <c r="C83" s="41" t="s">
        <v>42</v>
      </c>
      <c r="D83" s="58" t="s">
        <v>144</v>
      </c>
      <c r="E83" s="42" t="s">
        <v>67</v>
      </c>
      <c r="F83" s="23" t="s">
        <v>72</v>
      </c>
      <c r="G83" s="24" t="s">
        <v>34</v>
      </c>
      <c r="H83" s="25" t="s">
        <v>72</v>
      </c>
      <c r="I83" s="26" t="s">
        <v>34</v>
      </c>
      <c r="J83" s="23" t="s">
        <v>72</v>
      </c>
      <c r="K83" s="24" t="s">
        <v>34</v>
      </c>
    </row>
    <row r="84" spans="1:11" x14ac:dyDescent="0.25">
      <c r="A84" s="27">
        <v>4.13</v>
      </c>
      <c r="B84" s="28" t="s">
        <v>23</v>
      </c>
      <c r="C84" s="5">
        <f>+Diligenciar!B88</f>
        <v>0</v>
      </c>
      <c r="D84" s="5">
        <f>+Diligenciar!C88</f>
        <v>0</v>
      </c>
      <c r="E84" s="5">
        <f>+Diligenciar!D88</f>
        <v>0</v>
      </c>
      <c r="F84" s="56">
        <v>66.748188903494153</v>
      </c>
      <c r="G84" s="43">
        <f>+F84*D84</f>
        <v>0</v>
      </c>
      <c r="H84" s="56">
        <v>86</v>
      </c>
      <c r="I84" s="31">
        <f>+H84*(D84*1.04)</f>
        <v>0</v>
      </c>
      <c r="J84" s="56">
        <v>8</v>
      </c>
      <c r="K84" s="31">
        <f>+J84*(D84*1.04^2)</f>
        <v>0</v>
      </c>
    </row>
    <row r="85" spans="1:11" x14ac:dyDescent="0.25">
      <c r="A85" s="177"/>
      <c r="B85" s="33" t="s">
        <v>33</v>
      </c>
      <c r="C85" s="44">
        <f>+C84</f>
        <v>0</v>
      </c>
      <c r="D85" s="44">
        <f>+D84</f>
        <v>0</v>
      </c>
      <c r="E85" s="45">
        <f>+E84</f>
        <v>0</v>
      </c>
      <c r="F85" s="154"/>
      <c r="G85" s="156">
        <f>+G84</f>
        <v>0</v>
      </c>
      <c r="H85" s="154"/>
      <c r="I85" s="152">
        <f>+I84</f>
        <v>0</v>
      </c>
      <c r="J85" s="154"/>
      <c r="K85" s="152">
        <f>+K84</f>
        <v>0</v>
      </c>
    </row>
    <row r="86" spans="1:11" x14ac:dyDescent="0.25">
      <c r="A86" s="178"/>
      <c r="B86" s="125" t="s">
        <v>143</v>
      </c>
      <c r="C86" s="36">
        <v>0.5</v>
      </c>
      <c r="D86" s="36">
        <v>0.45</v>
      </c>
      <c r="E86" s="37">
        <v>0.05</v>
      </c>
      <c r="F86" s="155"/>
      <c r="G86" s="156"/>
      <c r="H86" s="155"/>
      <c r="I86" s="152"/>
      <c r="J86" s="155"/>
      <c r="K86" s="152"/>
    </row>
    <row r="87" spans="1:11" ht="30" x14ac:dyDescent="0.25">
      <c r="A87" s="57"/>
      <c r="B87" s="40" t="s">
        <v>51</v>
      </c>
      <c r="C87" s="41" t="s">
        <v>125</v>
      </c>
      <c r="D87" s="58" t="s">
        <v>136</v>
      </c>
      <c r="E87" s="42" t="s">
        <v>71</v>
      </c>
      <c r="F87" s="23" t="s">
        <v>72</v>
      </c>
      <c r="G87" s="24" t="s">
        <v>34</v>
      </c>
      <c r="H87" s="25" t="s">
        <v>72</v>
      </c>
      <c r="I87" s="26" t="s">
        <v>34</v>
      </c>
      <c r="J87" s="23" t="s">
        <v>72</v>
      </c>
      <c r="K87" s="24" t="s">
        <v>34</v>
      </c>
    </row>
    <row r="88" spans="1:11" x14ac:dyDescent="0.25">
      <c r="A88" s="27">
        <v>4.1399999999999997</v>
      </c>
      <c r="B88" s="28" t="s">
        <v>24</v>
      </c>
      <c r="C88" s="5">
        <f>+Diligenciar!B92</f>
        <v>0</v>
      </c>
      <c r="D88" s="5">
        <f>+Diligenciar!C92</f>
        <v>0</v>
      </c>
      <c r="E88" s="5">
        <f>+Diligenciar!D92</f>
        <v>0</v>
      </c>
      <c r="F88" s="56">
        <v>7200</v>
      </c>
      <c r="G88" s="43">
        <f>+F88*D88</f>
        <v>0</v>
      </c>
      <c r="H88" s="56">
        <v>8640</v>
      </c>
      <c r="I88" s="31">
        <f>+H88*(D88*1.04)</f>
        <v>0</v>
      </c>
      <c r="J88" s="56">
        <v>840</v>
      </c>
      <c r="K88" s="31">
        <f>+J88*(D88*1.04^2)</f>
        <v>0</v>
      </c>
    </row>
    <row r="89" spans="1:11" x14ac:dyDescent="0.25">
      <c r="A89" s="177"/>
      <c r="B89" s="33" t="s">
        <v>33</v>
      </c>
      <c r="C89" s="44">
        <f>+C88</f>
        <v>0</v>
      </c>
      <c r="D89" s="44">
        <f>+D88</f>
        <v>0</v>
      </c>
      <c r="E89" s="45">
        <f>+E88</f>
        <v>0</v>
      </c>
      <c r="F89" s="154"/>
      <c r="G89" s="156">
        <f>+G88</f>
        <v>0</v>
      </c>
      <c r="H89" s="154"/>
      <c r="I89" s="152">
        <f>+I88</f>
        <v>0</v>
      </c>
      <c r="J89" s="154"/>
      <c r="K89" s="152">
        <f>+K88</f>
        <v>0</v>
      </c>
    </row>
    <row r="90" spans="1:11" x14ac:dyDescent="0.25">
      <c r="A90" s="178"/>
      <c r="B90" s="125" t="s">
        <v>143</v>
      </c>
      <c r="C90" s="36">
        <v>0.3</v>
      </c>
      <c r="D90" s="36">
        <v>0.65</v>
      </c>
      <c r="E90" s="37">
        <v>0.05</v>
      </c>
      <c r="F90" s="155"/>
      <c r="G90" s="156"/>
      <c r="H90" s="155"/>
      <c r="I90" s="152"/>
      <c r="J90" s="155"/>
      <c r="K90" s="152"/>
    </row>
    <row r="91" spans="1:11" ht="30" x14ac:dyDescent="0.25">
      <c r="A91" s="57"/>
      <c r="B91" s="40" t="s">
        <v>51</v>
      </c>
      <c r="C91" s="41" t="s">
        <v>137</v>
      </c>
      <c r="D91" s="58" t="s">
        <v>138</v>
      </c>
      <c r="E91" s="42" t="s">
        <v>132</v>
      </c>
      <c r="F91" s="23" t="s">
        <v>72</v>
      </c>
      <c r="G91" s="24" t="s">
        <v>34</v>
      </c>
      <c r="H91" s="25" t="s">
        <v>72</v>
      </c>
      <c r="I91" s="26" t="s">
        <v>34</v>
      </c>
      <c r="J91" s="23" t="s">
        <v>72</v>
      </c>
      <c r="K91" s="24" t="s">
        <v>34</v>
      </c>
    </row>
    <row r="92" spans="1:11" x14ac:dyDescent="0.25">
      <c r="A92" s="27">
        <v>4.1500000000000004</v>
      </c>
      <c r="B92" s="28" t="s">
        <v>25</v>
      </c>
      <c r="C92" s="5">
        <f>+Diligenciar!B96</f>
        <v>0</v>
      </c>
      <c r="D92" s="5">
        <f>+Diligenciar!C96</f>
        <v>0</v>
      </c>
      <c r="E92" s="5">
        <f>+Diligenciar!D96</f>
        <v>0</v>
      </c>
      <c r="F92" s="56">
        <v>600</v>
      </c>
      <c r="G92" s="43">
        <f>+F92*D92</f>
        <v>0</v>
      </c>
      <c r="H92" s="56">
        <v>720</v>
      </c>
      <c r="I92" s="31">
        <f>+H92*(D92*1.04)</f>
        <v>0</v>
      </c>
      <c r="J92" s="56">
        <v>70</v>
      </c>
      <c r="K92" s="31">
        <f>+J92*(D92*1.04^2)</f>
        <v>0</v>
      </c>
    </row>
    <row r="93" spans="1:11" x14ac:dyDescent="0.25">
      <c r="A93" s="177"/>
      <c r="B93" s="33" t="s">
        <v>33</v>
      </c>
      <c r="C93" s="44">
        <f>+C92</f>
        <v>0</v>
      </c>
      <c r="D93" s="44">
        <f>+D92</f>
        <v>0</v>
      </c>
      <c r="E93" s="45">
        <f>+E92</f>
        <v>0</v>
      </c>
      <c r="F93" s="154"/>
      <c r="G93" s="156">
        <f>+G92</f>
        <v>0</v>
      </c>
      <c r="H93" s="154"/>
      <c r="I93" s="152">
        <f>+I92</f>
        <v>0</v>
      </c>
      <c r="J93" s="154"/>
      <c r="K93" s="152">
        <f>+K92</f>
        <v>0</v>
      </c>
    </row>
    <row r="94" spans="1:11" x14ac:dyDescent="0.25">
      <c r="A94" s="178"/>
      <c r="B94" s="125" t="s">
        <v>143</v>
      </c>
      <c r="C94" s="36">
        <v>0.3</v>
      </c>
      <c r="D94" s="36">
        <v>0.65</v>
      </c>
      <c r="E94" s="37">
        <v>0.05</v>
      </c>
      <c r="F94" s="155"/>
      <c r="G94" s="156"/>
      <c r="H94" s="155"/>
      <c r="I94" s="152"/>
      <c r="J94" s="155"/>
      <c r="K94" s="152"/>
    </row>
    <row r="95" spans="1:11" ht="30" x14ac:dyDescent="0.25">
      <c r="A95" s="57"/>
      <c r="B95" s="40" t="s">
        <v>51</v>
      </c>
      <c r="C95" s="41" t="s">
        <v>123</v>
      </c>
      <c r="D95" s="58" t="s">
        <v>139</v>
      </c>
      <c r="E95" s="42" t="s">
        <v>66</v>
      </c>
      <c r="F95" s="23" t="s">
        <v>72</v>
      </c>
      <c r="G95" s="24" t="s">
        <v>34</v>
      </c>
      <c r="H95" s="25" t="s">
        <v>72</v>
      </c>
      <c r="I95" s="26" t="s">
        <v>34</v>
      </c>
      <c r="J95" s="23" t="s">
        <v>72</v>
      </c>
      <c r="K95" s="24" t="s">
        <v>34</v>
      </c>
    </row>
    <row r="96" spans="1:11" x14ac:dyDescent="0.25">
      <c r="A96" s="27">
        <v>4.16</v>
      </c>
      <c r="B96" s="28" t="s">
        <v>26</v>
      </c>
      <c r="C96" s="5">
        <f>+Diligenciar!B100</f>
        <v>0</v>
      </c>
      <c r="D96" s="5">
        <f>+Diligenciar!C100</f>
        <v>0</v>
      </c>
      <c r="E96" s="5">
        <f>+Diligenciar!D100</f>
        <v>0</v>
      </c>
      <c r="F96" s="56">
        <v>2400</v>
      </c>
      <c r="G96" s="43">
        <f>+F96*D96</f>
        <v>0</v>
      </c>
      <c r="H96" s="56">
        <v>2880</v>
      </c>
      <c r="I96" s="31">
        <f>+H96*(D96*1.04)</f>
        <v>0</v>
      </c>
      <c r="J96" s="56">
        <v>280</v>
      </c>
      <c r="K96" s="31">
        <f>+J96*(D96*1.04^2)</f>
        <v>0</v>
      </c>
    </row>
    <row r="97" spans="1:11" x14ac:dyDescent="0.25">
      <c r="A97" s="177"/>
      <c r="B97" s="33" t="s">
        <v>33</v>
      </c>
      <c r="C97" s="44">
        <f>+C96</f>
        <v>0</v>
      </c>
      <c r="D97" s="44">
        <f>+D96</f>
        <v>0</v>
      </c>
      <c r="E97" s="45">
        <f>+E96</f>
        <v>0</v>
      </c>
      <c r="F97" s="154"/>
      <c r="G97" s="156">
        <f>+G96</f>
        <v>0</v>
      </c>
      <c r="H97" s="154"/>
      <c r="I97" s="152">
        <f>+I96</f>
        <v>0</v>
      </c>
      <c r="J97" s="154"/>
      <c r="K97" s="152">
        <f>+K96</f>
        <v>0</v>
      </c>
    </row>
    <row r="98" spans="1:11" x14ac:dyDescent="0.25">
      <c r="A98" s="178"/>
      <c r="B98" s="125" t="s">
        <v>143</v>
      </c>
      <c r="C98" s="36">
        <v>0.3</v>
      </c>
      <c r="D98" s="36">
        <v>0.65</v>
      </c>
      <c r="E98" s="37">
        <v>0.05</v>
      </c>
      <c r="F98" s="155"/>
      <c r="G98" s="156"/>
      <c r="H98" s="155"/>
      <c r="I98" s="152"/>
      <c r="J98" s="155"/>
      <c r="K98" s="152"/>
    </row>
    <row r="99" spans="1:11" ht="30" x14ac:dyDescent="0.25">
      <c r="A99" s="57"/>
      <c r="B99" s="40" t="s">
        <v>51</v>
      </c>
      <c r="C99" s="41" t="s">
        <v>123</v>
      </c>
      <c r="D99" s="58" t="s">
        <v>139</v>
      </c>
      <c r="E99" s="42" t="s">
        <v>66</v>
      </c>
      <c r="F99" s="23" t="s">
        <v>72</v>
      </c>
      <c r="G99" s="24" t="s">
        <v>34</v>
      </c>
      <c r="H99" s="25" t="s">
        <v>72</v>
      </c>
      <c r="I99" s="26" t="s">
        <v>34</v>
      </c>
      <c r="J99" s="23" t="s">
        <v>72</v>
      </c>
      <c r="K99" s="24" t="s">
        <v>34</v>
      </c>
    </row>
    <row r="100" spans="1:11" x14ac:dyDescent="0.25">
      <c r="A100" s="27">
        <v>4.17</v>
      </c>
      <c r="B100" s="28" t="s">
        <v>27</v>
      </c>
      <c r="C100" s="5">
        <f>+Diligenciar!B104</f>
        <v>0</v>
      </c>
      <c r="D100" s="5">
        <f>+Diligenciar!C104</f>
        <v>0</v>
      </c>
      <c r="E100" s="5">
        <f>+Diligenciar!D104</f>
        <v>0</v>
      </c>
      <c r="F100" s="56">
        <v>1800</v>
      </c>
      <c r="G100" s="43">
        <f>+F100*D100</f>
        <v>0</v>
      </c>
      <c r="H100" s="56">
        <v>2160</v>
      </c>
      <c r="I100" s="31">
        <f>+H100*(D100*1.04)</f>
        <v>0</v>
      </c>
      <c r="J100" s="56">
        <v>210</v>
      </c>
      <c r="K100" s="31">
        <f>+J100*(D100*1.04^2)</f>
        <v>0</v>
      </c>
    </row>
    <row r="101" spans="1:11" x14ac:dyDescent="0.25">
      <c r="A101" s="177"/>
      <c r="B101" s="33" t="s">
        <v>33</v>
      </c>
      <c r="C101" s="44">
        <f>+C100</f>
        <v>0</v>
      </c>
      <c r="D101" s="44">
        <f>+D100</f>
        <v>0</v>
      </c>
      <c r="E101" s="45">
        <f>+E100</f>
        <v>0</v>
      </c>
      <c r="F101" s="154"/>
      <c r="G101" s="156">
        <f>+G100</f>
        <v>0</v>
      </c>
      <c r="H101" s="154"/>
      <c r="I101" s="152">
        <f>+I100</f>
        <v>0</v>
      </c>
      <c r="J101" s="154"/>
      <c r="K101" s="152">
        <f>+K100</f>
        <v>0</v>
      </c>
    </row>
    <row r="102" spans="1:11" x14ac:dyDescent="0.25">
      <c r="A102" s="178"/>
      <c r="B102" s="125" t="s">
        <v>143</v>
      </c>
      <c r="C102" s="36">
        <v>0.3</v>
      </c>
      <c r="D102" s="36">
        <v>0.65</v>
      </c>
      <c r="E102" s="37">
        <v>0.05</v>
      </c>
      <c r="F102" s="155"/>
      <c r="G102" s="156"/>
      <c r="H102" s="155"/>
      <c r="I102" s="152"/>
      <c r="J102" s="155"/>
      <c r="K102" s="152"/>
    </row>
    <row r="103" spans="1:11" ht="30" x14ac:dyDescent="0.25">
      <c r="A103" s="57"/>
      <c r="B103" s="40" t="s">
        <v>53</v>
      </c>
      <c r="C103" s="41" t="s">
        <v>43</v>
      </c>
      <c r="D103" s="58" t="s">
        <v>69</v>
      </c>
      <c r="E103" s="42" t="s">
        <v>68</v>
      </c>
      <c r="F103" s="23" t="s">
        <v>72</v>
      </c>
      <c r="G103" s="24" t="s">
        <v>34</v>
      </c>
      <c r="H103" s="25" t="s">
        <v>72</v>
      </c>
      <c r="I103" s="26" t="s">
        <v>34</v>
      </c>
      <c r="J103" s="23" t="s">
        <v>72</v>
      </c>
      <c r="K103" s="24" t="s">
        <v>34</v>
      </c>
    </row>
    <row r="104" spans="1:11" x14ac:dyDescent="0.25">
      <c r="A104" s="27">
        <v>4.1900000000000004</v>
      </c>
      <c r="B104" s="28" t="s">
        <v>29</v>
      </c>
      <c r="C104" s="5">
        <f>+Diligenciar!B108</f>
        <v>0</v>
      </c>
      <c r="D104" s="5">
        <f>+Diligenciar!C108</f>
        <v>0</v>
      </c>
      <c r="E104" s="5">
        <f>+Diligenciar!D108</f>
        <v>0</v>
      </c>
      <c r="F104" s="56">
        <v>60</v>
      </c>
      <c r="G104" s="43">
        <f>+F104*D104</f>
        <v>0</v>
      </c>
      <c r="H104" s="56">
        <v>84</v>
      </c>
      <c r="I104" s="31">
        <f>+H104*(D104*1.03)</f>
        <v>0</v>
      </c>
      <c r="J104" s="56">
        <v>9</v>
      </c>
      <c r="K104" s="31">
        <f>+J104*(D104*1.03^2)</f>
        <v>0</v>
      </c>
    </row>
    <row r="105" spans="1:11" x14ac:dyDescent="0.25">
      <c r="A105" s="177"/>
      <c r="B105" s="33" t="s">
        <v>33</v>
      </c>
      <c r="C105" s="44">
        <f>+C104</f>
        <v>0</v>
      </c>
      <c r="D105" s="44">
        <f>+D104</f>
        <v>0</v>
      </c>
      <c r="E105" s="45">
        <f>+E104</f>
        <v>0</v>
      </c>
      <c r="F105" s="154"/>
      <c r="G105" s="156">
        <f>+G104</f>
        <v>0</v>
      </c>
      <c r="H105" s="154"/>
      <c r="I105" s="152">
        <f>+I104</f>
        <v>0</v>
      </c>
      <c r="J105" s="154"/>
      <c r="K105" s="152">
        <f>+K104</f>
        <v>0</v>
      </c>
    </row>
    <row r="106" spans="1:11" ht="15.75" thickBot="1" x14ac:dyDescent="0.3">
      <c r="A106" s="183"/>
      <c r="B106" s="125" t="s">
        <v>143</v>
      </c>
      <c r="C106" s="36">
        <v>0.45</v>
      </c>
      <c r="D106" s="36">
        <v>0.5</v>
      </c>
      <c r="E106" s="37">
        <v>0.05</v>
      </c>
      <c r="F106" s="164"/>
      <c r="G106" s="163"/>
      <c r="H106" s="164"/>
      <c r="I106" s="153"/>
      <c r="J106" s="164"/>
      <c r="K106" s="153"/>
    </row>
    <row r="107" spans="1:11" x14ac:dyDescent="0.25">
      <c r="F107" s="63"/>
      <c r="G107" s="63"/>
      <c r="I107" s="63"/>
      <c r="K107" s="63"/>
    </row>
    <row r="109" spans="1:11" x14ac:dyDescent="0.25">
      <c r="A109" s="64"/>
    </row>
    <row r="110" spans="1:11" ht="30" x14ac:dyDescent="0.25">
      <c r="A110" s="57"/>
      <c r="B110" s="40" t="s">
        <v>52</v>
      </c>
      <c r="C110" s="160" t="s">
        <v>55</v>
      </c>
      <c r="D110" s="161"/>
      <c r="E110" s="162"/>
      <c r="F110" s="23" t="s">
        <v>72</v>
      </c>
      <c r="G110" s="24" t="s">
        <v>34</v>
      </c>
      <c r="H110" s="25" t="s">
        <v>72</v>
      </c>
      <c r="I110" s="26" t="s">
        <v>34</v>
      </c>
      <c r="J110" s="23" t="s">
        <v>72</v>
      </c>
      <c r="K110" s="24" t="s">
        <v>34</v>
      </c>
    </row>
    <row r="111" spans="1:11" x14ac:dyDescent="0.25">
      <c r="A111" s="27">
        <v>4.18</v>
      </c>
      <c r="B111" s="28" t="s">
        <v>28</v>
      </c>
      <c r="C111" s="157">
        <f>+Diligenciar!B115</f>
        <v>0</v>
      </c>
      <c r="D111" s="158"/>
      <c r="E111" s="159"/>
      <c r="F111" s="56">
        <v>12</v>
      </c>
      <c r="G111" s="43">
        <f>+F111*C111</f>
        <v>0</v>
      </c>
      <c r="H111" s="56">
        <v>12</v>
      </c>
      <c r="I111" s="31">
        <f>+H111*(C111*1.03)</f>
        <v>0</v>
      </c>
      <c r="J111" s="56">
        <v>1</v>
      </c>
      <c r="K111" s="43">
        <f>+J111*(C111*1.03^2)</f>
        <v>0</v>
      </c>
    </row>
    <row r="112" spans="1:11" ht="32.25" customHeight="1" x14ac:dyDescent="0.25">
      <c r="A112" s="65"/>
      <c r="B112" s="66"/>
      <c r="C112" s="81"/>
      <c r="D112" s="81"/>
      <c r="E112" s="81"/>
      <c r="F112" s="67"/>
      <c r="G112" s="68"/>
      <c r="H112" s="67"/>
      <c r="I112" s="69"/>
      <c r="J112" s="67"/>
      <c r="K112" s="68"/>
    </row>
    <row r="113" spans="1:11" x14ac:dyDescent="0.25">
      <c r="A113" s="64"/>
      <c r="F113" s="70" t="s">
        <v>73</v>
      </c>
      <c r="G113" s="71">
        <f>+G37+G41+G45+G49+G53+G57+G61+G65+G69+G73+G77+G81+G85+G89+G93+G97+G101+G105+G111</f>
        <v>0</v>
      </c>
      <c r="H113" s="71"/>
      <c r="I113" s="71">
        <f>+I37+I41+I45+I49+I53+I57+I61+I65+I69+I73+I77+I81+I85+I89+I93+I97+I101+I105+I111</f>
        <v>0</v>
      </c>
      <c r="J113" s="71"/>
      <c r="K113" s="71">
        <f>+K37+K41+K45+K49+K53+K57+K61+K65+K69+K73+K77+K81+K85+K89+K93+K97+K101+K105+K111</f>
        <v>0</v>
      </c>
    </row>
    <row r="114" spans="1:11" x14ac:dyDescent="0.25">
      <c r="A114" s="64"/>
      <c r="F114" s="72"/>
      <c r="G114" s="73" t="str">
        <f>+IF(G113&gt;'Presupuesto Oficial'!B7,"Este valor excede el presupuesto"," ")</f>
        <v xml:space="preserve"> </v>
      </c>
      <c r="H114" s="73"/>
      <c r="I114" s="73" t="str">
        <f>+IF(I113&gt;'Presupuesto Oficial'!C7,"Este valor excede el presupuesto"," ")</f>
        <v xml:space="preserve"> </v>
      </c>
      <c r="J114" s="73"/>
      <c r="K114" s="73" t="str">
        <f>+IF(K113&gt;'Presupuesto Oficial'!D7,"Este valor excede el presupuesto"," ")</f>
        <v xml:space="preserve"> </v>
      </c>
    </row>
    <row r="115" spans="1:11" ht="32.25" customHeight="1" x14ac:dyDescent="0.25">
      <c r="A115" s="65"/>
      <c r="B115" s="66"/>
      <c r="C115" s="81"/>
      <c r="D115" s="81"/>
      <c r="E115" s="81"/>
      <c r="F115" s="67"/>
      <c r="G115" s="68"/>
      <c r="H115" s="67"/>
      <c r="I115" s="69"/>
      <c r="J115" s="67"/>
      <c r="K115" s="68"/>
    </row>
    <row r="116" spans="1:11" x14ac:dyDescent="0.25">
      <c r="A116" s="64"/>
      <c r="F116" s="70" t="s">
        <v>60</v>
      </c>
      <c r="G116" s="71">
        <f>+G111+G8+G14+G19+G23+G27+G32+G37+G41+G45+G49+G53+G57+G61+G65+G69+G73+G77+G81+G85+G89+G93+G97+G101+G105</f>
        <v>0</v>
      </c>
      <c r="H116" s="71"/>
      <c r="I116" s="71">
        <f>+I111+I8+I14+I19+I23+I27+I32+I37+I41+I45+I49+I53+I57+I61+I65+I69+I73+I77+I81+I85+I89+I93+I97+I101+I105</f>
        <v>0</v>
      </c>
      <c r="J116" s="71"/>
      <c r="K116" s="71">
        <f>+K111+K8+K14+K19+K23+K27+K32+K37+K41+K45+K49+K53+K57+K61+K65+K69+K73+K77+K81+K85+K89+K93+K97+K101+K105</f>
        <v>0</v>
      </c>
    </row>
    <row r="117" spans="1:11" x14ac:dyDescent="0.25">
      <c r="A117" s="64"/>
      <c r="F117" s="72"/>
      <c r="G117" s="73" t="str">
        <f>+IF(G116&gt;'Presupuesto Oficial'!B3,"Este valor excede el presupuesto"," ")</f>
        <v xml:space="preserve"> </v>
      </c>
      <c r="H117" s="73"/>
      <c r="I117" s="73" t="str">
        <f>+IF(I116&gt;'Presupuesto Oficial'!C3,"Este valor excede el presupuesto"," ")</f>
        <v xml:space="preserve"> </v>
      </c>
      <c r="J117" s="73"/>
      <c r="K117" s="73" t="str">
        <f>+IF(K116&gt;'Presupuesto Oficial'!D3,"Este valor excede el presupuesto"," ")</f>
        <v xml:space="preserve"> </v>
      </c>
    </row>
    <row r="118" spans="1:11" x14ac:dyDescent="0.25">
      <c r="A118" s="64"/>
      <c r="F118" s="72"/>
      <c r="G118" s="73"/>
      <c r="H118" s="73"/>
      <c r="I118" s="73"/>
      <c r="J118" s="73"/>
      <c r="K118" s="73"/>
    </row>
    <row r="119" spans="1:11" x14ac:dyDescent="0.25">
      <c r="A119" s="12"/>
      <c r="B119" s="62"/>
      <c r="D119" s="72"/>
      <c r="E119" s="73"/>
      <c r="F119" s="73"/>
      <c r="G119" s="73"/>
      <c r="H119" s="73"/>
      <c r="I119" s="73"/>
      <c r="J119" s="12"/>
      <c r="K119" s="12"/>
    </row>
    <row r="120" spans="1:11" ht="15.75" thickBot="1" x14ac:dyDescent="0.3">
      <c r="A120" s="12"/>
      <c r="B120" s="62"/>
      <c r="D120" s="74"/>
      <c r="E120" s="74"/>
      <c r="F120" s="74"/>
      <c r="G120" s="74"/>
      <c r="H120" s="74"/>
      <c r="I120" s="74"/>
      <c r="J120" s="12"/>
      <c r="K120" s="12"/>
    </row>
    <row r="121" spans="1:11" ht="15.75" thickBot="1" x14ac:dyDescent="0.3">
      <c r="A121" s="180" t="s">
        <v>57</v>
      </c>
      <c r="B121" s="180"/>
      <c r="C121" s="180"/>
      <c r="D121" s="180"/>
      <c r="E121" s="75" t="s">
        <v>140</v>
      </c>
      <c r="F121" s="79"/>
      <c r="J121" s="12"/>
      <c r="K121" s="12"/>
    </row>
    <row r="122" spans="1:11" x14ac:dyDescent="0.25">
      <c r="A122" s="181" t="s">
        <v>49</v>
      </c>
      <c r="B122" s="181"/>
      <c r="C122" s="181"/>
      <c r="D122" s="181"/>
      <c r="E122" s="76">
        <f>+C8*F7*C9+D8*F7*D9+E8*F7*E9+C14*F13*C15+D14*F13*D15+E14*F13*E15</f>
        <v>0</v>
      </c>
      <c r="F122" s="79"/>
      <c r="J122" s="12"/>
      <c r="K122" s="12"/>
    </row>
    <row r="123" spans="1:11" x14ac:dyDescent="0.25">
      <c r="A123" s="181" t="s">
        <v>107</v>
      </c>
      <c r="B123" s="181"/>
      <c r="C123" s="181"/>
      <c r="D123" s="181"/>
      <c r="E123" s="77">
        <f>+C19*F18*C20+D19*F18*D20+E19*F18*E20+C23*F22*C24+D23*F22*D24+E23*F22*E24+C27*F26*C28+D27*F26*D28+E27*F26*E28</f>
        <v>0</v>
      </c>
      <c r="F123" s="79"/>
      <c r="J123" s="12"/>
      <c r="K123" s="12"/>
    </row>
    <row r="124" spans="1:11" x14ac:dyDescent="0.25">
      <c r="A124" s="181" t="s">
        <v>108</v>
      </c>
      <c r="B124" s="181"/>
      <c r="C124" s="181"/>
      <c r="D124" s="181"/>
      <c r="E124" s="77">
        <f>+C32*F31*C33+D32*F31*D33+E32*F31*E33</f>
        <v>0</v>
      </c>
      <c r="F124" s="79"/>
      <c r="J124" s="12"/>
      <c r="K124" s="12"/>
    </row>
    <row r="125" spans="1:11" x14ac:dyDescent="0.25">
      <c r="A125" s="181" t="s">
        <v>50</v>
      </c>
      <c r="B125" s="181"/>
      <c r="C125" s="181"/>
      <c r="D125" s="181"/>
      <c r="E125" s="77">
        <f>+C37*F36*C38+D37*F36*D38+E37*F36*E38+C41*F40*C42+D41*F40*D42+E41*F40*E42+C45*F44*C46+D45*F44*D46+E45*F44*E46+C49*F48*C50+D49*F48*D50+E49*F48*E50+C53*F52*C54+D53*F52*D54+E53*F52*E54+C57*F56*C58+D57*F56*D58+E57*F56*E58+C61*F60*C62+D61*F60*D62+E61*F60*E62+C65*F64*C66+D65*F64*D66+E65*F64*E66+C69*F68*C70+D69*F68*D70+E69*F68*E70+C73*F72*C74+D73*F72*D74+E73*F72*E74+C77*F76*C78+D77*F76*D78+E77*F76*E78+C81*F80*C82+D81*F80*D82+E81*F80*E82+C85*F84*C86+D85*F84*D86+E85*F84*E86+C89*F88*C90+D89*F88*D90+E89*F88*E90+C93*F92*C94+D93*F92*D94+E93*F92*E94+C97*F96*C98+D97*F96*D98+E97*F96*E98+C101*F100*C102+D101*F100*D102+E101*F100*E102+C105*F104*C106+D105*F104*D106+E105*F104*E106</f>
        <v>0</v>
      </c>
      <c r="F125" s="79"/>
      <c r="J125" s="12"/>
      <c r="K125" s="12"/>
    </row>
    <row r="126" spans="1:11" ht="15.75" thickBot="1" x14ac:dyDescent="0.3">
      <c r="A126" s="181" t="s">
        <v>52</v>
      </c>
      <c r="B126" s="181"/>
      <c r="C126" s="181"/>
      <c r="D126" s="181"/>
      <c r="E126" s="78">
        <f>+C111*F111</f>
        <v>0</v>
      </c>
      <c r="F126" s="79"/>
      <c r="J126" s="12"/>
      <c r="K126" s="12"/>
    </row>
    <row r="127" spans="1:11" ht="27" thickBot="1" x14ac:dyDescent="0.45">
      <c r="A127" s="182" t="s">
        <v>111</v>
      </c>
      <c r="B127" s="182"/>
      <c r="C127" s="182"/>
      <c r="D127" s="182"/>
      <c r="E127" s="80">
        <f>+SUM(E122:E126)</f>
        <v>0</v>
      </c>
      <c r="F127" s="79"/>
      <c r="J127" s="12"/>
      <c r="K127" s="12"/>
    </row>
    <row r="128" spans="1:11" x14ac:dyDescent="0.25">
      <c r="A128" s="12"/>
      <c r="B128" s="62"/>
      <c r="D128" s="61"/>
      <c r="E128" s="61"/>
      <c r="J128" s="12"/>
      <c r="K128" s="12"/>
    </row>
    <row r="129" spans="1:11" x14ac:dyDescent="0.25">
      <c r="A129" s="12"/>
      <c r="B129" s="62"/>
      <c r="D129" s="61"/>
      <c r="E129" s="61"/>
      <c r="J129" s="12"/>
      <c r="K129" s="12"/>
    </row>
  </sheetData>
  <sheetProtection password="C6C9" sheet="1" objects="1" scenarios="1"/>
  <mergeCells count="186">
    <mergeCell ref="A121:D121"/>
    <mergeCell ref="A122:D122"/>
    <mergeCell ref="A123:D123"/>
    <mergeCell ref="A124:D124"/>
    <mergeCell ref="A125:D125"/>
    <mergeCell ref="A126:D126"/>
    <mergeCell ref="A127:D127"/>
    <mergeCell ref="A29:K29"/>
    <mergeCell ref="A93:A94"/>
    <mergeCell ref="A97:A98"/>
    <mergeCell ref="A101:A102"/>
    <mergeCell ref="A105:A106"/>
    <mergeCell ref="A73:A74"/>
    <mergeCell ref="A77:A78"/>
    <mergeCell ref="A81:A82"/>
    <mergeCell ref="A85:A86"/>
    <mergeCell ref="A89:A90"/>
    <mergeCell ref="K57:K58"/>
    <mergeCell ref="K61:K62"/>
    <mergeCell ref="K65:K66"/>
    <mergeCell ref="F65:F66"/>
    <mergeCell ref="G85:G86"/>
    <mergeCell ref="G89:G90"/>
    <mergeCell ref="G93:G94"/>
    <mergeCell ref="G97:G98"/>
    <mergeCell ref="G101:G102"/>
    <mergeCell ref="J69:J70"/>
    <mergeCell ref="J73:J74"/>
    <mergeCell ref="H73:H74"/>
    <mergeCell ref="F73:F74"/>
    <mergeCell ref="F61:F62"/>
    <mergeCell ref="H61:H62"/>
    <mergeCell ref="J61:J62"/>
    <mergeCell ref="J65:J66"/>
    <mergeCell ref="H65:H66"/>
    <mergeCell ref="J53:J54"/>
    <mergeCell ref="A53:A54"/>
    <mergeCell ref="A57:A58"/>
    <mergeCell ref="A61:A62"/>
    <mergeCell ref="A65:A66"/>
    <mergeCell ref="A69:A70"/>
    <mergeCell ref="A32:A33"/>
    <mergeCell ref="A37:A38"/>
    <mergeCell ref="A41:A42"/>
    <mergeCell ref="A45:A46"/>
    <mergeCell ref="A49:A50"/>
    <mergeCell ref="A34:K34"/>
    <mergeCell ref="H53:H54"/>
    <mergeCell ref="F53:F54"/>
    <mergeCell ref="J57:J58"/>
    <mergeCell ref="H57:H58"/>
    <mergeCell ref="F57:F58"/>
    <mergeCell ref="J45:J46"/>
    <mergeCell ref="H45:H46"/>
    <mergeCell ref="F45:F46"/>
    <mergeCell ref="F49:F50"/>
    <mergeCell ref="H49:H50"/>
    <mergeCell ref="J49:J50"/>
    <mergeCell ref="F41:F42"/>
    <mergeCell ref="K14:K15"/>
    <mergeCell ref="A3:K3"/>
    <mergeCell ref="A8:A9"/>
    <mergeCell ref="A14:A15"/>
    <mergeCell ref="H97:H98"/>
    <mergeCell ref="F97:F98"/>
    <mergeCell ref="F85:F86"/>
    <mergeCell ref="H85:H86"/>
    <mergeCell ref="J85:J86"/>
    <mergeCell ref="J89:J90"/>
    <mergeCell ref="H89:H90"/>
    <mergeCell ref="F89:F90"/>
    <mergeCell ref="F77:F78"/>
    <mergeCell ref="H77:H78"/>
    <mergeCell ref="J77:J78"/>
    <mergeCell ref="J81:J82"/>
    <mergeCell ref="A19:A20"/>
    <mergeCell ref="A23:A24"/>
    <mergeCell ref="A27:A28"/>
    <mergeCell ref="A16:K16"/>
    <mergeCell ref="H81:H82"/>
    <mergeCell ref="F81:F82"/>
    <mergeCell ref="F69:F70"/>
    <mergeCell ref="H69:H70"/>
    <mergeCell ref="F19:F20"/>
    <mergeCell ref="J23:J24"/>
    <mergeCell ref="H23:H24"/>
    <mergeCell ref="F23:F24"/>
    <mergeCell ref="G19:G20"/>
    <mergeCell ref="G23:G24"/>
    <mergeCell ref="I19:I20"/>
    <mergeCell ref="I23:I24"/>
    <mergeCell ref="C1:E1"/>
    <mergeCell ref="G8:G9"/>
    <mergeCell ref="G14:G15"/>
    <mergeCell ref="J8:J9"/>
    <mergeCell ref="H8:H9"/>
    <mergeCell ref="F8:F9"/>
    <mergeCell ref="F14:F15"/>
    <mergeCell ref="H14:H15"/>
    <mergeCell ref="J14:J15"/>
    <mergeCell ref="F1:G1"/>
    <mergeCell ref="H1:I1"/>
    <mergeCell ref="I8:I9"/>
    <mergeCell ref="I14:I15"/>
    <mergeCell ref="C2:E2"/>
    <mergeCell ref="J1:K1"/>
    <mergeCell ref="K8:K9"/>
    <mergeCell ref="F27:F28"/>
    <mergeCell ref="F32:F33"/>
    <mergeCell ref="H32:H33"/>
    <mergeCell ref="J32:J33"/>
    <mergeCell ref="G37:G38"/>
    <mergeCell ref="G41:G42"/>
    <mergeCell ref="G27:G28"/>
    <mergeCell ref="G32:G33"/>
    <mergeCell ref="I27:I28"/>
    <mergeCell ref="I32:I33"/>
    <mergeCell ref="I37:I38"/>
    <mergeCell ref="I41:I42"/>
    <mergeCell ref="J41:J42"/>
    <mergeCell ref="H37:H38"/>
    <mergeCell ref="F37:F38"/>
    <mergeCell ref="H41:H42"/>
    <mergeCell ref="K69:K70"/>
    <mergeCell ref="I45:I46"/>
    <mergeCell ref="I49:I50"/>
    <mergeCell ref="I53:I54"/>
    <mergeCell ref="I57:I58"/>
    <mergeCell ref="I61:I62"/>
    <mergeCell ref="I65:I66"/>
    <mergeCell ref="I69:I70"/>
    <mergeCell ref="C110:E110"/>
    <mergeCell ref="I73:I74"/>
    <mergeCell ref="I77:I78"/>
    <mergeCell ref="G105:G106"/>
    <mergeCell ref="G73:G74"/>
    <mergeCell ref="G77:G78"/>
    <mergeCell ref="G81:G82"/>
    <mergeCell ref="G53:G54"/>
    <mergeCell ref="G57:G58"/>
    <mergeCell ref="G61:G62"/>
    <mergeCell ref="G65:G66"/>
    <mergeCell ref="G69:G70"/>
    <mergeCell ref="K53:K54"/>
    <mergeCell ref="J105:J106"/>
    <mergeCell ref="H105:H106"/>
    <mergeCell ref="F105:F106"/>
    <mergeCell ref="C111:E111"/>
    <mergeCell ref="K73:K74"/>
    <mergeCell ref="K97:K98"/>
    <mergeCell ref="K101:K102"/>
    <mergeCell ref="K105:K106"/>
    <mergeCell ref="K77:K78"/>
    <mergeCell ref="K81:K82"/>
    <mergeCell ref="K85:K86"/>
    <mergeCell ref="K89:K90"/>
    <mergeCell ref="K93:K94"/>
    <mergeCell ref="I81:I82"/>
    <mergeCell ref="I85:I86"/>
    <mergeCell ref="I89:I90"/>
    <mergeCell ref="I93:I94"/>
    <mergeCell ref="I97:I98"/>
    <mergeCell ref="I101:I102"/>
    <mergeCell ref="J101:J102"/>
    <mergeCell ref="H101:H102"/>
    <mergeCell ref="F101:F102"/>
    <mergeCell ref="F93:F94"/>
    <mergeCell ref="H93:H94"/>
    <mergeCell ref="J93:J94"/>
    <mergeCell ref="J97:J98"/>
    <mergeCell ref="I105:I106"/>
    <mergeCell ref="K19:K20"/>
    <mergeCell ref="K23:K24"/>
    <mergeCell ref="K27:K28"/>
    <mergeCell ref="K32:K33"/>
    <mergeCell ref="K37:K38"/>
    <mergeCell ref="K41:K42"/>
    <mergeCell ref="J37:J38"/>
    <mergeCell ref="G45:G46"/>
    <mergeCell ref="G49:G50"/>
    <mergeCell ref="K45:K46"/>
    <mergeCell ref="K49:K50"/>
    <mergeCell ref="J27:J28"/>
    <mergeCell ref="H27:H28"/>
    <mergeCell ref="J19:J20"/>
    <mergeCell ref="H19:H20"/>
  </mergeCells>
  <conditionalFormatting sqref="I117">
    <cfRule type="expression" dxfId="11" priority="17">
      <formula>$I$117= "Este valor excede el presupuesto"</formula>
    </cfRule>
  </conditionalFormatting>
  <conditionalFormatting sqref="K117">
    <cfRule type="expression" dxfId="10" priority="16">
      <formula>$K$117= "Este valor excede el presupuesto"</formula>
    </cfRule>
  </conditionalFormatting>
  <conditionalFormatting sqref="G114">
    <cfRule type="expression" dxfId="9" priority="4">
      <formula>$G$114= "Este valor excede el presupuesto"</formula>
    </cfRule>
  </conditionalFormatting>
  <conditionalFormatting sqref="I114">
    <cfRule type="expression" dxfId="8" priority="3">
      <formula>$I$114= "Este valor excede el presupuesto"</formula>
    </cfRule>
  </conditionalFormatting>
  <conditionalFormatting sqref="K114">
    <cfRule type="expression" dxfId="7" priority="2">
      <formula>$K$114= "Este valor excede el presupuesto"</formula>
    </cfRule>
  </conditionalFormatting>
  <conditionalFormatting sqref="G117">
    <cfRule type="expression" dxfId="6" priority="1">
      <formula>$I$117= "Este valor excede el presupuesto"</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 id="{E2BA3BDE-DC71-4425-8881-E2A1794E6526}">
            <xm:f>$G$116&gt;'Presupuesto Oficial'!$B$3</xm:f>
            <x14:dxf>
              <font>
                <b/>
                <i val="0"/>
              </font>
              <fill>
                <patternFill>
                  <bgColor rgb="FFFF0000"/>
                </patternFill>
              </fill>
            </x14:dxf>
          </x14:cfRule>
          <xm:sqref>G116</xm:sqref>
        </x14:conditionalFormatting>
        <x14:conditionalFormatting xmlns:xm="http://schemas.microsoft.com/office/excel/2006/main">
          <x14:cfRule type="expression" priority="21" id="{E511F478-1759-44BE-9826-2E24763D4F39}">
            <xm:f>$I$116&gt;'Presupuesto Oficial'!$C$3</xm:f>
            <x14:dxf>
              <font>
                <b/>
                <i val="0"/>
              </font>
              <fill>
                <patternFill>
                  <bgColor rgb="FFFF0000"/>
                </patternFill>
              </fill>
            </x14:dxf>
          </x14:cfRule>
          <xm:sqref>I116</xm:sqref>
        </x14:conditionalFormatting>
        <x14:conditionalFormatting xmlns:xm="http://schemas.microsoft.com/office/excel/2006/main">
          <x14:cfRule type="expression" priority="20" id="{6942ED26-89C6-43E5-A496-0C8FD9EAD148}">
            <xm:f>$K$116&gt;'Presupuesto Oficial'!$D$3</xm:f>
            <x14:dxf>
              <font>
                <b/>
                <i val="0"/>
              </font>
              <fill>
                <patternFill>
                  <bgColor rgb="FFFF0000"/>
                </patternFill>
              </fill>
            </x14:dxf>
          </x14:cfRule>
          <xm:sqref>K116</xm:sqref>
        </x14:conditionalFormatting>
        <x14:conditionalFormatting xmlns:xm="http://schemas.microsoft.com/office/excel/2006/main">
          <x14:cfRule type="expression" priority="7" id="{2FB2359F-EBC7-47A2-8EDF-2C3D020DA150}">
            <xm:f>$G$113&gt;'Presupuesto Oficial'!$B$7</xm:f>
            <x14:dxf>
              <font>
                <b/>
                <i val="0"/>
              </font>
              <fill>
                <patternFill>
                  <bgColor rgb="FFFF0000"/>
                </patternFill>
              </fill>
            </x14:dxf>
          </x14:cfRule>
          <xm:sqref>G113</xm:sqref>
        </x14:conditionalFormatting>
        <x14:conditionalFormatting xmlns:xm="http://schemas.microsoft.com/office/excel/2006/main">
          <x14:cfRule type="expression" priority="6" id="{3526BE56-42A1-432F-BCF3-1B6DB902AEF6}">
            <xm:f>$I$113&gt;'Presupuesto Oficial'!$C$7</xm:f>
            <x14:dxf>
              <font>
                <b/>
                <i val="0"/>
              </font>
              <fill>
                <patternFill>
                  <bgColor rgb="FFFF0000"/>
                </patternFill>
              </fill>
            </x14:dxf>
          </x14:cfRule>
          <xm:sqref>I113</xm:sqref>
        </x14:conditionalFormatting>
        <x14:conditionalFormatting xmlns:xm="http://schemas.microsoft.com/office/excel/2006/main">
          <x14:cfRule type="expression" priority="5" id="{34DAC570-8A61-4ADA-B196-58531B8A30E0}">
            <xm:f>$K$113&gt;'Presupuesto Oficial'!$D$7</xm:f>
            <x14:dxf>
              <font>
                <b/>
                <i val="0"/>
              </font>
              <fill>
                <patternFill>
                  <bgColor rgb="FFFF0000"/>
                </patternFill>
              </fill>
            </x14:dxf>
          </x14:cfRule>
          <xm:sqref>K113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Instructivo</vt:lpstr>
      <vt:lpstr>Presupuesto Oficial</vt:lpstr>
      <vt:lpstr>Diligenciar</vt:lpstr>
      <vt:lpstr>Valor estimado contrato</vt:lpstr>
      <vt:lpstr>Diligenciar!Área_de_impresión</vt:lpstr>
      <vt:lpstr>Diligenciar!Títulos_a_imprimir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Buitrago Rada</dc:creator>
  <cp:lastModifiedBy>Diana Carolina Buitrago Rada</cp:lastModifiedBy>
  <cp:lastPrinted>2014-11-14T16:50:39Z</cp:lastPrinted>
  <dcterms:created xsi:type="dcterms:W3CDTF">2014-10-29T15:58:12Z</dcterms:created>
  <dcterms:modified xsi:type="dcterms:W3CDTF">2014-11-14T19:42:43Z</dcterms:modified>
</cp:coreProperties>
</file>