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1940" windowHeight="3930"/>
  </bookViews>
  <sheets>
    <sheet name="OBSERVACIONES GENERALES" sheetId="12" r:id="rId1"/>
    <sheet name="SERDEVIP " sheetId="1" r:id="rId2"/>
    <sheet name="MACER" sheetId="11" r:id="rId3"/>
    <sheet name="SEGURIDAD SUPERIOR" sheetId="2" r:id="rId4"/>
    <sheet name="SERVICONFOR" sheetId="3" r:id="rId5"/>
    <sheet name="UT  PACS" sheetId="4" r:id="rId6"/>
    <sheet name="VICE ACOSTA" sheetId="5" r:id="rId7"/>
    <sheet name="GUARDIANES" sheetId="6" r:id="rId8"/>
    <sheet name="UT ICETEX SEGURO" sheetId="7" r:id="rId9"/>
    <sheet name="INTERGLOBAL" sheetId="8" r:id="rId10"/>
    <sheet name="COLVISEG" sheetId="9" r:id="rId11"/>
    <sheet name="UT SEGURIDAD INTEGRAL" sheetId="10" r:id="rId12"/>
  </sheets>
  <calcPr calcId="152511"/>
</workbook>
</file>

<file path=xl/calcChain.xml><?xml version="1.0" encoding="utf-8"?>
<calcChain xmlns="http://schemas.openxmlformats.org/spreadsheetml/2006/main">
  <c r="K34" i="10" l="1"/>
  <c r="G32" i="10"/>
  <c r="G31" i="10"/>
  <c r="I31" i="10" s="1"/>
  <c r="J31" i="10" s="1"/>
  <c r="I30" i="10"/>
  <c r="J30" i="10" s="1"/>
  <c r="G30" i="10"/>
  <c r="G29" i="10"/>
  <c r="G28" i="10"/>
  <c r="G27" i="10"/>
  <c r="I27" i="10" s="1"/>
  <c r="J27" i="10" s="1"/>
  <c r="I26" i="10"/>
  <c r="J26" i="10" s="1"/>
  <c r="G26" i="10"/>
  <c r="G25" i="10"/>
  <c r="G24" i="10"/>
  <c r="G23" i="10"/>
  <c r="I23" i="10" s="1"/>
  <c r="J23" i="10" s="1"/>
  <c r="I22" i="10"/>
  <c r="J22" i="10" s="1"/>
  <c r="G22" i="10"/>
  <c r="G21" i="10"/>
  <c r="G20" i="10"/>
  <c r="G19" i="10"/>
  <c r="I19" i="10" s="1"/>
  <c r="J19" i="10" s="1"/>
  <c r="I18" i="10"/>
  <c r="J18" i="10" s="1"/>
  <c r="G18" i="10"/>
  <c r="G17" i="10"/>
  <c r="G16" i="10"/>
  <c r="G15" i="10"/>
  <c r="I15" i="10" s="1"/>
  <c r="J15" i="10" s="1"/>
  <c r="I14" i="10"/>
  <c r="J14" i="10" s="1"/>
  <c r="G14" i="10"/>
  <c r="G13" i="10"/>
  <c r="G12" i="10"/>
  <c r="G11" i="10"/>
  <c r="I11" i="10" s="1"/>
  <c r="J11" i="10" s="1"/>
  <c r="I10" i="10"/>
  <c r="J10" i="10" s="1"/>
  <c r="G10" i="10"/>
  <c r="G9" i="10"/>
  <c r="G8" i="10"/>
  <c r="G7" i="10"/>
  <c r="I7" i="10" s="1"/>
  <c r="J7" i="10" s="1"/>
  <c r="I6" i="10"/>
  <c r="J6" i="10" s="1"/>
  <c r="G6" i="10"/>
  <c r="J17" i="10" l="1"/>
  <c r="J12" i="10"/>
  <c r="J28" i="10"/>
  <c r="K36" i="10"/>
  <c r="I9" i="10"/>
  <c r="J9" i="10" s="1"/>
  <c r="I13" i="10"/>
  <c r="J13" i="10" s="1"/>
  <c r="I17" i="10"/>
  <c r="I21" i="10"/>
  <c r="J21" i="10" s="1"/>
  <c r="I25" i="10"/>
  <c r="J25" i="10" s="1"/>
  <c r="I29" i="10"/>
  <c r="J29" i="10" s="1"/>
  <c r="K35" i="10"/>
  <c r="I8" i="10"/>
  <c r="J8" i="10" s="1"/>
  <c r="I12" i="10"/>
  <c r="I16" i="10"/>
  <c r="J16" i="10" s="1"/>
  <c r="I20" i="10"/>
  <c r="J20" i="10" s="1"/>
  <c r="I24" i="10"/>
  <c r="J24" i="10" s="1"/>
  <c r="I28" i="10"/>
  <c r="I32" i="10"/>
  <c r="J32" i="10" s="1"/>
  <c r="K37" i="10" l="1"/>
  <c r="K38" i="10"/>
  <c r="K39" i="10" s="1"/>
  <c r="M38" i="9" l="1"/>
  <c r="M37" i="9"/>
  <c r="L37" i="9"/>
  <c r="M36" i="9"/>
  <c r="M39" i="9" s="1"/>
  <c r="L36" i="9"/>
  <c r="L38" i="9" s="1"/>
  <c r="N35" i="9"/>
  <c r="N36" i="9" s="1"/>
  <c r="M35" i="9"/>
  <c r="L35" i="9"/>
  <c r="G31" i="9"/>
  <c r="I31" i="9" s="1"/>
  <c r="G30" i="9"/>
  <c r="G29" i="9"/>
  <c r="I29" i="9" s="1"/>
  <c r="J29" i="9" s="1"/>
  <c r="G28" i="9"/>
  <c r="I28" i="9" s="1"/>
  <c r="J28" i="9" s="1"/>
  <c r="G27" i="9"/>
  <c r="I27" i="9" s="1"/>
  <c r="G26" i="9"/>
  <c r="I26" i="9" s="1"/>
  <c r="G25" i="9"/>
  <c r="I25" i="9" s="1"/>
  <c r="J25" i="9" s="1"/>
  <c r="G24" i="9"/>
  <c r="I24" i="9" s="1"/>
  <c r="J24" i="9" s="1"/>
  <c r="G23" i="9"/>
  <c r="I23" i="9" s="1"/>
  <c r="G22" i="9"/>
  <c r="G21" i="9"/>
  <c r="I21" i="9" s="1"/>
  <c r="J21" i="9" s="1"/>
  <c r="G20" i="9"/>
  <c r="I20" i="9" s="1"/>
  <c r="J20" i="9" s="1"/>
  <c r="G19" i="9"/>
  <c r="I19" i="9" s="1"/>
  <c r="G18" i="9"/>
  <c r="G17" i="9"/>
  <c r="I17" i="9" s="1"/>
  <c r="J17" i="9" s="1"/>
  <c r="G16" i="9"/>
  <c r="I16" i="9" s="1"/>
  <c r="J16" i="9" s="1"/>
  <c r="G15" i="9"/>
  <c r="I15" i="9" s="1"/>
  <c r="G14" i="9"/>
  <c r="G13" i="9"/>
  <c r="I13" i="9" s="1"/>
  <c r="J13" i="9" s="1"/>
  <c r="G12" i="9"/>
  <c r="I12" i="9" s="1"/>
  <c r="J12" i="9" s="1"/>
  <c r="G11" i="9"/>
  <c r="I11" i="9" s="1"/>
  <c r="G10" i="9"/>
  <c r="G9" i="9"/>
  <c r="I9" i="9" s="1"/>
  <c r="J9" i="9" s="1"/>
  <c r="G8" i="9"/>
  <c r="I8" i="9" s="1"/>
  <c r="J8" i="9" s="1"/>
  <c r="G7" i="9"/>
  <c r="G6" i="9"/>
  <c r="N37" i="9" l="1"/>
  <c r="N38" i="9" s="1"/>
  <c r="N39" i="9" s="1"/>
  <c r="L39" i="9"/>
  <c r="I18" i="9"/>
  <c r="J18" i="9" s="1"/>
  <c r="J26" i="9"/>
  <c r="I22" i="9"/>
  <c r="J22" i="9" s="1"/>
  <c r="I30" i="9"/>
  <c r="J30" i="9" s="1"/>
  <c r="J10" i="9"/>
  <c r="I7" i="9"/>
  <c r="J7" i="9" s="1"/>
  <c r="I6" i="9"/>
  <c r="J6" i="9" s="1"/>
  <c r="I10" i="9"/>
  <c r="J11" i="9"/>
  <c r="I14" i="9"/>
  <c r="J14" i="9" s="1"/>
  <c r="J15" i="9"/>
  <c r="J19" i="9"/>
  <c r="J23" i="9"/>
  <c r="J27" i="9"/>
  <c r="J31" i="9"/>
  <c r="I32" i="8" l="1"/>
  <c r="J32" i="8" s="1"/>
  <c r="G32" i="8"/>
  <c r="G31" i="8"/>
  <c r="G30" i="8"/>
  <c r="G29" i="8"/>
  <c r="I29" i="8" s="1"/>
  <c r="J29" i="8" s="1"/>
  <c r="I28" i="8"/>
  <c r="J28" i="8" s="1"/>
  <c r="G28" i="8"/>
  <c r="G27" i="8"/>
  <c r="G26" i="8"/>
  <c r="G25" i="8"/>
  <c r="I25" i="8" s="1"/>
  <c r="J25" i="8" s="1"/>
  <c r="I24" i="8"/>
  <c r="J24" i="8" s="1"/>
  <c r="G24" i="8"/>
  <c r="G23" i="8"/>
  <c r="G22" i="8"/>
  <c r="G21" i="8"/>
  <c r="I21" i="8" s="1"/>
  <c r="J21" i="8" s="1"/>
  <c r="I20" i="8"/>
  <c r="J20" i="8" s="1"/>
  <c r="G20" i="8"/>
  <c r="G19" i="8"/>
  <c r="G18" i="8"/>
  <c r="G17" i="8"/>
  <c r="I17" i="8" s="1"/>
  <c r="J17" i="8" s="1"/>
  <c r="I16" i="8"/>
  <c r="J16" i="8" s="1"/>
  <c r="G16" i="8"/>
  <c r="G15" i="8"/>
  <c r="G14" i="8"/>
  <c r="G13" i="8"/>
  <c r="I13" i="8" s="1"/>
  <c r="J13" i="8" s="1"/>
  <c r="I12" i="8"/>
  <c r="J12" i="8" s="1"/>
  <c r="G12" i="8"/>
  <c r="G11" i="8"/>
  <c r="G10" i="8"/>
  <c r="G9" i="8"/>
  <c r="I9" i="8" s="1"/>
  <c r="J9" i="8" s="1"/>
  <c r="I8" i="8"/>
  <c r="J8" i="8" s="1"/>
  <c r="G8" i="8"/>
  <c r="G7" i="8"/>
  <c r="G6" i="8"/>
  <c r="J11" i="8" l="1"/>
  <c r="J14" i="8"/>
  <c r="J27" i="8"/>
  <c r="J18" i="8"/>
  <c r="J31" i="8"/>
  <c r="I7" i="8"/>
  <c r="J7" i="8" s="1"/>
  <c r="I11" i="8"/>
  <c r="I15" i="8"/>
  <c r="J15" i="8" s="1"/>
  <c r="I19" i="8"/>
  <c r="J19" i="8" s="1"/>
  <c r="I23" i="8"/>
  <c r="J23" i="8" s="1"/>
  <c r="I27" i="8"/>
  <c r="I31" i="8"/>
  <c r="I6" i="8"/>
  <c r="J6" i="8" s="1"/>
  <c r="I10" i="8"/>
  <c r="J10" i="8" s="1"/>
  <c r="I14" i="8"/>
  <c r="I18" i="8"/>
  <c r="I22" i="8"/>
  <c r="J22" i="8" s="1"/>
  <c r="I26" i="8"/>
  <c r="J26" i="8" s="1"/>
  <c r="I30" i="8"/>
  <c r="J30" i="8" s="1"/>
  <c r="K40" i="7" l="1"/>
  <c r="K41" i="7" s="1"/>
  <c r="G37" i="7"/>
  <c r="I36" i="7"/>
  <c r="G36" i="7"/>
  <c r="G35" i="7"/>
  <c r="I35" i="7" s="1"/>
  <c r="J35" i="7" s="1"/>
  <c r="G34" i="7"/>
  <c r="I34" i="7" s="1"/>
  <c r="J34" i="7" s="1"/>
  <c r="G33" i="7"/>
  <c r="G32" i="7"/>
  <c r="G31" i="7"/>
  <c r="I31" i="7" s="1"/>
  <c r="J31" i="7" s="1"/>
  <c r="G30" i="7"/>
  <c r="I30" i="7" s="1"/>
  <c r="J30" i="7" s="1"/>
  <c r="G29" i="7"/>
  <c r="I28" i="7"/>
  <c r="G28" i="7"/>
  <c r="G27" i="7"/>
  <c r="I27" i="7" s="1"/>
  <c r="J27" i="7" s="1"/>
  <c r="G26" i="7"/>
  <c r="I26" i="7" s="1"/>
  <c r="J26" i="7" s="1"/>
  <c r="G25" i="7"/>
  <c r="G24" i="7"/>
  <c r="G23" i="7"/>
  <c r="I23" i="7" s="1"/>
  <c r="J23" i="7" s="1"/>
  <c r="G22" i="7"/>
  <c r="I22" i="7" s="1"/>
  <c r="J22" i="7" s="1"/>
  <c r="G21" i="7"/>
  <c r="I20" i="7"/>
  <c r="G20" i="7"/>
  <c r="G19" i="7"/>
  <c r="I19" i="7" s="1"/>
  <c r="J19" i="7" s="1"/>
  <c r="G18" i="7"/>
  <c r="I18" i="7" s="1"/>
  <c r="J18" i="7" s="1"/>
  <c r="G17" i="7"/>
  <c r="G16" i="7"/>
  <c r="G15" i="7"/>
  <c r="I15" i="7" s="1"/>
  <c r="J15" i="7" s="1"/>
  <c r="I14" i="7"/>
  <c r="J14" i="7" s="1"/>
  <c r="G14" i="7"/>
  <c r="G13" i="7"/>
  <c r="G12" i="7"/>
  <c r="G11" i="7"/>
  <c r="I11" i="7" s="1"/>
  <c r="J11" i="7" s="1"/>
  <c r="J24" i="7" l="1"/>
  <c r="I24" i="7"/>
  <c r="I32" i="7"/>
  <c r="J32" i="7" s="1"/>
  <c r="J20" i="7"/>
  <c r="J28" i="7"/>
  <c r="J36" i="7"/>
  <c r="J16" i="7"/>
  <c r="K44" i="7"/>
  <c r="I17" i="7"/>
  <c r="J17" i="7" s="1"/>
  <c r="I21" i="7"/>
  <c r="J21" i="7" s="1"/>
  <c r="I25" i="7"/>
  <c r="J25" i="7" s="1"/>
  <c r="I29" i="7"/>
  <c r="J29" i="7" s="1"/>
  <c r="I33" i="7"/>
  <c r="J33" i="7" s="1"/>
  <c r="I37" i="7"/>
  <c r="J37" i="7" s="1"/>
  <c r="K42" i="7"/>
  <c r="K43" i="7" s="1"/>
  <c r="I13" i="7"/>
  <c r="J13" i="7" s="1"/>
  <c r="I12" i="7"/>
  <c r="J12" i="7" s="1"/>
  <c r="I16" i="7"/>
  <c r="K37" i="6" l="1"/>
  <c r="K38" i="6" s="1"/>
  <c r="K39" i="6" s="1"/>
  <c r="K40" i="6" s="1"/>
  <c r="K36" i="6"/>
  <c r="G33" i="6"/>
  <c r="G32" i="6"/>
  <c r="G31" i="6"/>
  <c r="I31" i="6" s="1"/>
  <c r="J31" i="6" s="1"/>
  <c r="I30" i="6"/>
  <c r="J30" i="6" s="1"/>
  <c r="G30" i="6"/>
  <c r="G29" i="6"/>
  <c r="I29" i="6" s="1"/>
  <c r="G28" i="6"/>
  <c r="J27" i="6"/>
  <c r="I27" i="6"/>
  <c r="G27" i="6"/>
  <c r="I26" i="6"/>
  <c r="J26" i="6" s="1"/>
  <c r="G26" i="6"/>
  <c r="G25" i="6"/>
  <c r="I25" i="6" s="1"/>
  <c r="G24" i="6"/>
  <c r="J23" i="6"/>
  <c r="I23" i="6"/>
  <c r="G23" i="6"/>
  <c r="I22" i="6"/>
  <c r="J22" i="6" s="1"/>
  <c r="G22" i="6"/>
  <c r="G21" i="6"/>
  <c r="I21" i="6" s="1"/>
  <c r="G20" i="6"/>
  <c r="J19" i="6"/>
  <c r="I19" i="6"/>
  <c r="G19" i="6"/>
  <c r="I18" i="6"/>
  <c r="J18" i="6" s="1"/>
  <c r="G18" i="6"/>
  <c r="G17" i="6"/>
  <c r="G16" i="6"/>
  <c r="J15" i="6"/>
  <c r="I15" i="6"/>
  <c r="G15" i="6"/>
  <c r="I14" i="6"/>
  <c r="J14" i="6" s="1"/>
  <c r="G14" i="6"/>
  <c r="G13" i="6"/>
  <c r="I13" i="6" s="1"/>
  <c r="G12" i="6"/>
  <c r="J11" i="6"/>
  <c r="I11" i="6"/>
  <c r="G11" i="6"/>
  <c r="I10" i="6"/>
  <c r="J10" i="6" s="1"/>
  <c r="G10" i="6"/>
  <c r="G9" i="6"/>
  <c r="I9" i="6" s="1"/>
  <c r="G8" i="6"/>
  <c r="J7" i="6"/>
  <c r="I7" i="6"/>
  <c r="G7" i="6"/>
  <c r="J20" i="6" l="1"/>
  <c r="J33" i="6"/>
  <c r="J12" i="6"/>
  <c r="J17" i="6"/>
  <c r="I17" i="6"/>
  <c r="I33" i="6"/>
  <c r="I8" i="6"/>
  <c r="J8" i="6" s="1"/>
  <c r="J9" i="6"/>
  <c r="I12" i="6"/>
  <c r="J13" i="6"/>
  <c r="I16" i="6"/>
  <c r="J16" i="6" s="1"/>
  <c r="I20" i="6"/>
  <c r="J21" i="6"/>
  <c r="I24" i="6"/>
  <c r="J24" i="6" s="1"/>
  <c r="J25" i="6"/>
  <c r="I28" i="6"/>
  <c r="J28" i="6" s="1"/>
  <c r="J29" i="6"/>
  <c r="I32" i="6"/>
  <c r="J32" i="6" s="1"/>
  <c r="K36" i="5" l="1"/>
  <c r="K37" i="5" s="1"/>
  <c r="K38" i="5" s="1"/>
  <c r="K39" i="5" s="1"/>
  <c r="K40" i="5" s="1"/>
  <c r="G33" i="5"/>
  <c r="G32" i="5"/>
  <c r="G31" i="5"/>
  <c r="I31" i="5" s="1"/>
  <c r="J31" i="5" s="1"/>
  <c r="G30" i="5"/>
  <c r="I30" i="5" s="1"/>
  <c r="J30" i="5" s="1"/>
  <c r="G29" i="5"/>
  <c r="G28" i="5"/>
  <c r="G27" i="5"/>
  <c r="I27" i="5" s="1"/>
  <c r="J27" i="5" s="1"/>
  <c r="G26" i="5"/>
  <c r="I26" i="5" s="1"/>
  <c r="J26" i="5" s="1"/>
  <c r="G25" i="5"/>
  <c r="G24" i="5"/>
  <c r="G23" i="5"/>
  <c r="I23" i="5" s="1"/>
  <c r="J23" i="5" s="1"/>
  <c r="I22" i="5"/>
  <c r="J22" i="5" s="1"/>
  <c r="G22" i="5"/>
  <c r="G21" i="5"/>
  <c r="G20" i="5"/>
  <c r="G19" i="5"/>
  <c r="I19" i="5" s="1"/>
  <c r="J19" i="5" s="1"/>
  <c r="G18" i="5"/>
  <c r="I18" i="5" s="1"/>
  <c r="J18" i="5" s="1"/>
  <c r="G17" i="5"/>
  <c r="G16" i="5"/>
  <c r="G15" i="5"/>
  <c r="I15" i="5" s="1"/>
  <c r="J15" i="5" s="1"/>
  <c r="G14" i="5"/>
  <c r="I14" i="5" s="1"/>
  <c r="J14" i="5" s="1"/>
  <c r="G13" i="5"/>
  <c r="G12" i="5"/>
  <c r="G11" i="5"/>
  <c r="I11" i="5" s="1"/>
  <c r="J11" i="5" s="1"/>
  <c r="G10" i="5"/>
  <c r="I10" i="5" s="1"/>
  <c r="J10" i="5" s="1"/>
  <c r="G9" i="5"/>
  <c r="G8" i="5"/>
  <c r="G7" i="5"/>
  <c r="I7" i="5" s="1"/>
  <c r="J7" i="5" s="1"/>
  <c r="J20" i="5" l="1"/>
  <c r="J29" i="5"/>
  <c r="J32" i="5"/>
  <c r="I9" i="5"/>
  <c r="J9" i="5" s="1"/>
  <c r="I13" i="5"/>
  <c r="J13" i="5" s="1"/>
  <c r="I17" i="5"/>
  <c r="J17" i="5" s="1"/>
  <c r="I21" i="5"/>
  <c r="J21" i="5" s="1"/>
  <c r="I25" i="5"/>
  <c r="J25" i="5" s="1"/>
  <c r="I29" i="5"/>
  <c r="I33" i="5"/>
  <c r="J33" i="5" s="1"/>
  <c r="I8" i="5"/>
  <c r="J8" i="5" s="1"/>
  <c r="I12" i="5"/>
  <c r="J12" i="5" s="1"/>
  <c r="I16" i="5"/>
  <c r="J16" i="5" s="1"/>
  <c r="I20" i="5"/>
  <c r="I24" i="5"/>
  <c r="J24" i="5" s="1"/>
  <c r="I28" i="5"/>
  <c r="J28" i="5" s="1"/>
  <c r="I32" i="5"/>
  <c r="K34" i="4" l="1"/>
  <c r="K35" i="4" s="1"/>
  <c r="K36" i="4" s="1"/>
  <c r="G32" i="4"/>
  <c r="I32" i="4" s="1"/>
  <c r="J32" i="4" s="1"/>
  <c r="G31" i="4"/>
  <c r="G30" i="4"/>
  <c r="G29" i="4"/>
  <c r="I29" i="4" s="1"/>
  <c r="J29" i="4" s="1"/>
  <c r="G28" i="4"/>
  <c r="I28" i="4" s="1"/>
  <c r="J28" i="4" s="1"/>
  <c r="G27" i="4"/>
  <c r="G26" i="4"/>
  <c r="G25" i="4"/>
  <c r="I25" i="4" s="1"/>
  <c r="J25" i="4" s="1"/>
  <c r="G24" i="4"/>
  <c r="I24" i="4" s="1"/>
  <c r="J24" i="4" s="1"/>
  <c r="G23" i="4"/>
  <c r="G22" i="4"/>
  <c r="G21" i="4"/>
  <c r="I21" i="4" s="1"/>
  <c r="J21" i="4" s="1"/>
  <c r="I20" i="4"/>
  <c r="J20" i="4" s="1"/>
  <c r="G20" i="4"/>
  <c r="G19" i="4"/>
  <c r="G18" i="4"/>
  <c r="G17" i="4"/>
  <c r="I17" i="4" s="1"/>
  <c r="J17" i="4" s="1"/>
  <c r="G16" i="4"/>
  <c r="I16" i="4" s="1"/>
  <c r="J16" i="4" s="1"/>
  <c r="G15" i="4"/>
  <c r="G14" i="4"/>
  <c r="G13" i="4"/>
  <c r="I13" i="4" s="1"/>
  <c r="J13" i="4" s="1"/>
  <c r="G12" i="4"/>
  <c r="I12" i="4" s="1"/>
  <c r="J12" i="4" s="1"/>
  <c r="G11" i="4"/>
  <c r="G10" i="4"/>
  <c r="G9" i="4"/>
  <c r="I9" i="4" s="1"/>
  <c r="J9" i="4" s="1"/>
  <c r="G8" i="4"/>
  <c r="I8" i="4" s="1"/>
  <c r="J8" i="4" s="1"/>
  <c r="G7" i="4"/>
  <c r="G6" i="4"/>
  <c r="J19" i="4" l="1"/>
  <c r="K37" i="4"/>
  <c r="K38" i="4" s="1"/>
  <c r="K39" i="4" s="1"/>
  <c r="I7" i="4"/>
  <c r="J7" i="4" s="1"/>
  <c r="I11" i="4"/>
  <c r="J11" i="4" s="1"/>
  <c r="I15" i="4"/>
  <c r="J15" i="4" s="1"/>
  <c r="I19" i="4"/>
  <c r="I23" i="4"/>
  <c r="J23" i="4" s="1"/>
  <c r="I27" i="4"/>
  <c r="J27" i="4" s="1"/>
  <c r="I31" i="4"/>
  <c r="J31" i="4" s="1"/>
  <c r="I6" i="4"/>
  <c r="J6" i="4" s="1"/>
  <c r="I10" i="4"/>
  <c r="J10" i="4" s="1"/>
  <c r="I14" i="4"/>
  <c r="J14" i="4" s="1"/>
  <c r="I18" i="4"/>
  <c r="J18" i="4" s="1"/>
  <c r="I22" i="4"/>
  <c r="J22" i="4" s="1"/>
  <c r="I26" i="4"/>
  <c r="J26" i="4" s="1"/>
  <c r="I30" i="4"/>
  <c r="J30" i="4" s="1"/>
  <c r="K36" i="3" l="1"/>
  <c r="K35" i="3"/>
  <c r="G32" i="3"/>
  <c r="G31" i="3"/>
  <c r="G30" i="3"/>
  <c r="I30" i="3" s="1"/>
  <c r="J30" i="3" s="1"/>
  <c r="G29" i="3"/>
  <c r="I29" i="3" s="1"/>
  <c r="J29" i="3" s="1"/>
  <c r="G28" i="3"/>
  <c r="G27" i="3"/>
  <c r="G26" i="3"/>
  <c r="I26" i="3" s="1"/>
  <c r="J26" i="3" s="1"/>
  <c r="G25" i="3"/>
  <c r="I25" i="3" s="1"/>
  <c r="J25" i="3" s="1"/>
  <c r="G24" i="3"/>
  <c r="G23" i="3"/>
  <c r="G22" i="3"/>
  <c r="I22" i="3" s="1"/>
  <c r="J22" i="3" s="1"/>
  <c r="G21" i="3"/>
  <c r="I21" i="3" s="1"/>
  <c r="J21" i="3" s="1"/>
  <c r="G20" i="3"/>
  <c r="G19" i="3"/>
  <c r="G18" i="3"/>
  <c r="I18" i="3" s="1"/>
  <c r="J18" i="3" s="1"/>
  <c r="I17" i="3"/>
  <c r="J17" i="3" s="1"/>
  <c r="G17" i="3"/>
  <c r="G16" i="3"/>
  <c r="G15" i="3"/>
  <c r="G14" i="3"/>
  <c r="I14" i="3" s="1"/>
  <c r="J14" i="3" s="1"/>
  <c r="G13" i="3"/>
  <c r="I13" i="3" s="1"/>
  <c r="J13" i="3" s="1"/>
  <c r="G12" i="3"/>
  <c r="G11" i="3"/>
  <c r="G10" i="3"/>
  <c r="I10" i="3" s="1"/>
  <c r="J10" i="3" s="1"/>
  <c r="G9" i="3"/>
  <c r="I9" i="3" s="1"/>
  <c r="J9" i="3" s="1"/>
  <c r="G8" i="3"/>
  <c r="G7" i="3"/>
  <c r="G6" i="3"/>
  <c r="I6" i="3" s="1"/>
  <c r="J6" i="3" s="1"/>
  <c r="J32" i="3" l="1"/>
  <c r="J31" i="3"/>
  <c r="I8" i="3"/>
  <c r="J8" i="3" s="1"/>
  <c r="I12" i="3"/>
  <c r="J12" i="3" s="1"/>
  <c r="I16" i="3"/>
  <c r="J16" i="3" s="1"/>
  <c r="I20" i="3"/>
  <c r="J20" i="3" s="1"/>
  <c r="I24" i="3"/>
  <c r="J24" i="3" s="1"/>
  <c r="I28" i="3"/>
  <c r="J28" i="3" s="1"/>
  <c r="I32" i="3"/>
  <c r="K37" i="3"/>
  <c r="I7" i="3"/>
  <c r="J7" i="3" s="1"/>
  <c r="I11" i="3"/>
  <c r="J11" i="3" s="1"/>
  <c r="I15" i="3"/>
  <c r="J15" i="3" s="1"/>
  <c r="I19" i="3"/>
  <c r="J19" i="3" s="1"/>
  <c r="I23" i="3"/>
  <c r="J23" i="3" s="1"/>
  <c r="I27" i="3"/>
  <c r="J27" i="3" s="1"/>
  <c r="I31" i="3"/>
  <c r="K38" i="3"/>
  <c r="K39" i="3" s="1"/>
</calcChain>
</file>

<file path=xl/sharedStrings.xml><?xml version="1.0" encoding="utf-8"?>
<sst xmlns="http://schemas.openxmlformats.org/spreadsheetml/2006/main" count="1751" uniqueCount="125">
  <si>
    <t>PROPUESTA ECONÓMICA POR PROPONENTE</t>
  </si>
  <si>
    <t xml:space="preserve">Nombre del Proponente: </t>
  </si>
  <si>
    <t xml:space="preserve">CIUDAD </t>
  </si>
  <si>
    <t>REQUERIMIENTO DE SERVICIO</t>
  </si>
  <si>
    <t>DIAS</t>
  </si>
  <si>
    <t>HORAS</t>
  </si>
  <si>
    <t>PERSONAL</t>
  </si>
  <si>
    <t>DOTACION</t>
  </si>
  <si>
    <t>VALOR BASE</t>
  </si>
  <si>
    <t>% AYS</t>
  </si>
  <si>
    <t xml:space="preserve"> VALOR AYS</t>
  </si>
  <si>
    <t>VALOR BRUTO UNITARIO
( POR SERVICIO)</t>
  </si>
  <si>
    <t>DOCUMENTOS</t>
  </si>
  <si>
    <t>FOLIOS</t>
  </si>
  <si>
    <t>CUMPLE/NO CUMPLE</t>
  </si>
  <si>
    <t>OBSERVACION</t>
  </si>
  <si>
    <t>BOGOTA</t>
  </si>
  <si>
    <t xml:space="preserve">
1 Servicio con perfil de supervisor 
</t>
  </si>
  <si>
    <t xml:space="preserve"> de lunes a domingo incluidos festivos</t>
  </si>
  <si>
    <t>sin armamento y equipo de comunicación</t>
  </si>
  <si>
    <t>Anexo 10 
propuesta económica</t>
  </si>
  <si>
    <t>CUMPLE</t>
  </si>
  <si>
    <t xml:space="preserve">
2 Servicios 
</t>
  </si>
  <si>
    <t>de lunes a domingo incluidos festivos</t>
  </si>
  <si>
    <t>con armamento y equipo de comunicación</t>
  </si>
  <si>
    <t>1 servicio</t>
  </si>
  <si>
    <t>3 Servicios</t>
  </si>
  <si>
    <t>de lunes a viernes sin festivos</t>
  </si>
  <si>
    <t>1 Servicio de 24 horas con canino</t>
  </si>
  <si>
    <t>Lunes a domingo</t>
  </si>
  <si>
    <t>canino</t>
  </si>
  <si>
    <t>1 Servicio</t>
  </si>
  <si>
    <t>especialidad canina antiexplosivos</t>
  </si>
  <si>
    <t>CUCUTA</t>
  </si>
  <si>
    <t xml:space="preserve">
1 Servicio
</t>
  </si>
  <si>
    <t>IBAGUE</t>
  </si>
  <si>
    <t>LETICIA</t>
  </si>
  <si>
    <t>QUIBDO</t>
  </si>
  <si>
    <t>RIOHACHA</t>
  </si>
  <si>
    <t>SAN ANDRES</t>
  </si>
  <si>
    <t>SANTA MARTA</t>
  </si>
  <si>
    <t xml:space="preserve">
1 Servicio 
</t>
  </si>
  <si>
    <t>SINCELEJO</t>
  </si>
  <si>
    <t>CALI</t>
  </si>
  <si>
    <t>B/QUILLA</t>
  </si>
  <si>
    <t>NEIVA</t>
  </si>
  <si>
    <t>POPAYAN</t>
  </si>
  <si>
    <t>B/MEJA</t>
  </si>
  <si>
    <t>B/MANGA</t>
  </si>
  <si>
    <t>CARTAGENA</t>
  </si>
  <si>
    <t xml:space="preserve"> con armamento y equipo de comunicación</t>
  </si>
  <si>
    <t>MONTERIA</t>
  </si>
  <si>
    <t>MEDELLÍN</t>
  </si>
  <si>
    <t>PASTO</t>
  </si>
  <si>
    <t>SAN GIL</t>
  </si>
  <si>
    <t>VALOR TOTAL NETO MENSUAL 2014</t>
  </si>
  <si>
    <t>VALOR TOTAL NETO ANUAL 2014</t>
  </si>
  <si>
    <t>INCREMENTO 3% 2015</t>
  </si>
  <si>
    <t>VALOR 2015</t>
  </si>
  <si>
    <t>INCREMENTO 3% 2016</t>
  </si>
  <si>
    <t>VALOR 2016</t>
  </si>
  <si>
    <t>VALOR TOTAL  CONTRATO</t>
  </si>
  <si>
    <t>PRESUPUESTO DE LA ENTIDAD 2015 - 2016</t>
  </si>
  <si>
    <t>$2.520.958.514.00</t>
  </si>
  <si>
    <t>CUMPLE / NO CUMPLE</t>
  </si>
  <si>
    <t>CUMPLE,  EL VALOR TOTAL DE LA PROPUESTA ECONÓMICA NO EXCEDE
EL VALOR PRESUPUESTADO POR LA ENTIDAD PARA 2015 Y 2016</t>
  </si>
  <si>
    <t>Anexo 10 - Propuesta económica</t>
  </si>
  <si>
    <t>VALOR TOTAL CONTRATO</t>
  </si>
  <si>
    <t>CUMPLE, EL VALOR DE LA PROPUESTA ECONÓMICA NO EXCEDE EL VALOR
PRESUPUESTADO POR LA ENTIDAD  PARA 2015 Y 2016</t>
  </si>
  <si>
    <t>Nombre del Proponente:  SERVICONFOR LTDA</t>
  </si>
  <si>
    <t>CUMPLE/ NO CUMPLE</t>
  </si>
  <si>
    <t>OBSERVACIONES</t>
  </si>
  <si>
    <t>Anexo 10 propuesta económica</t>
  </si>
  <si>
    <t>NO CUMPLE</t>
  </si>
  <si>
    <t>VALOR TOTAL DEL CONTRATO</t>
  </si>
  <si>
    <t>VALOR PRESUPUESTO ENTIDAD</t>
  </si>
  <si>
    <t>UNION TEMPORAL PACS</t>
  </si>
  <si>
    <t>CUMPLE, NO OBSTANTE LA PROPUESTA ECONÓMICA PRESENTA TARIFAS BASE ERRADAS TAL COMO SE PRESENTA EN EL CUADRO DE OBSERVACIONES</t>
  </si>
  <si>
    <t>NOMBRE DEL PROPONENTE:</t>
  </si>
  <si>
    <t xml:space="preserve">UNION TEMPORAL VISE LTDA - VIGILANCIA ACOSTA LIMITADA 1. VIGILANCIA Y SEGURIDAD LIMITADA VISE LTDA Y PODRA GIRAR BAJO LA SIGLA VISE 2. VIGILANCIA ACOSTA LIMITADA </t>
  </si>
  <si>
    <t xml:space="preserve">NIT DEL PROPONENTE: </t>
  </si>
  <si>
    <t>VIGILANCIA Y SEGURIDAD LIMITADA VISE LTDA NIT 860507033-0
VIGILANCIA ACOSTA LIMITADA NIT 800085526-9</t>
  </si>
  <si>
    <t xml:space="preserve">El proponente adjunta a su propuesta el Anexo No. 10 debidamente diligenciado y firmado por el representante legal de la unión temporal; la cual está acorde con la circular No. 025 de 2014 de la Superintendencia de Seguridad y Vigilancia.  </t>
  </si>
  <si>
    <t>224/225</t>
  </si>
  <si>
    <t xml:space="preserve">CUMPLE   </t>
  </si>
  <si>
    <t>El valor Base de la propuesta económica para este servicio esta errado de acuerdo a la tarifa establecida por la Superintendencia de vigilancia y seguridad privada en la circular 025 de 2014 para este servicio</t>
  </si>
  <si>
    <t>El valor Base de la propuesta económica para 
este servicio esta errado de acuerdo a la tarifa establecida por la Superintendencia de  vigilancia y seguridad privada en la circular 025 de 2014 para este servicio</t>
  </si>
  <si>
    <t xml:space="preserve">GUARDIANES COMPAÑIA LIDER EN SEGURIDAD </t>
  </si>
  <si>
    <t>NIT:</t>
  </si>
  <si>
    <t>860,520,097-5</t>
  </si>
  <si>
    <t>El proponente adjunta a su propuesta el Anexo No. 10 debidamente diligenciado y firmado por el representante legal de la unión temporal; Este valor no está acorde con lo estipulado por la circular No. 025 de 2014 de la Superintendencia de Seguridad y Vigilancia., ya que cotizaron como valor bruto unitario la suma de $ 2,821,336</t>
  </si>
  <si>
    <t>516/517</t>
  </si>
  <si>
    <t xml:space="preserve">CUMPLE  </t>
  </si>
  <si>
    <t xml:space="preserve">Una vez realizada la verificación de este valor, se observa que el valor total mensual es $100,184,217. </t>
  </si>
  <si>
    <t>Una vez realizada la verificación de este valor, se observa que el valor total anual es $1,202,210,604.</t>
  </si>
  <si>
    <t xml:space="preserve">UNION TEMPORAL ICETEX - SEGURO 2014 CONFORMADA POR SEGURIDAD CENTRAL LIMITADA Y TAC SEGURIDAD LIMITADA </t>
  </si>
  <si>
    <t>SEGURIDAD CENTRAL LIMITADA: 860.514.568-8
TAC SEGURIDAD LIMITADA:  900,448,609-3</t>
  </si>
  <si>
    <t xml:space="preserve">El proponente adjunta a su propuesta el Anexo No. 10 debidamente diligenciado y firmado por el representante legal de la unión temporal; Este valor no está acorde con lo estipulado por la circular No. 025 de 2014 de la Superintendencia de Seguridad y Vigilancia.  </t>
  </si>
  <si>
    <t>319/320</t>
  </si>
  <si>
    <t>VALOR TOTAL NETO MENSUAL</t>
  </si>
  <si>
    <t>VALOR TOTAL NETO ANUAL</t>
  </si>
  <si>
    <t>INTERGLOBAL SEGURIDAD Y VIGILANCIA LTDA</t>
  </si>
  <si>
    <t>261/262</t>
  </si>
  <si>
    <t>VALOR TOTAL  ANUAL</t>
  </si>
  <si>
    <t>VALOR TOTAL MENSUAL</t>
  </si>
  <si>
    <t>SE RECHAZA POR CUANTO EL VALOR ANUAL ES IRRISORIO</t>
  </si>
  <si>
    <t xml:space="preserve">NO TUVO EN CUENTA EL ULTIMO CUADRO ECONOMICO PUBLICADO EN LA ADENDA DEL 01/12/2014                                        </t>
  </si>
  <si>
    <t>VALOR TOTAL NETO UNITARIO (X SERVICIO)</t>
  </si>
  <si>
    <t>VALOR TOTAL NETO MENSUAL (X SERVICIO)</t>
  </si>
  <si>
    <t>AUMENTO 3% 2015</t>
  </si>
  <si>
    <t>AUMENTO 3% 2016</t>
  </si>
  <si>
    <t>VALOR TOTAL MENSUAL 2014</t>
  </si>
  <si>
    <t>VALOR TOTAL ANUAL 2014</t>
  </si>
  <si>
    <t>DIFERENCIA</t>
  </si>
  <si>
    <t xml:space="preserve">. NO CUMPLE TODA VEZ QUE NO TUVO EN CUENTA EL CUADRO ECONOMICO PUBLICADO EN LA ADENDA DEL DIA 01/12/2014, NO OBSTANTE ESTA PROPUESTA NO SOBREPASA EL PRESUPUESTO OFICIAL ESTABLECIDO POR LA VALOR DE $2.520.958.514,  SIN EMBARGO LA INFORMACION DEL VALOR NETO UNITARIO (X SERVICIO) NO COINCIDE CON EL VALOR MENSUAL TOTAL (X SERVICIO) YA QUE ARROJA UNA DIFERENCIA ANUAL DE $458.865, LA CUAL NO SOBREPASA EL 1% DEL VALOR TOTAL DE PROPUESTA.
</t>
  </si>
  <si>
    <t>UNION TEMPORAL SEGURIDAD INTEGRAL</t>
  </si>
  <si>
    <t>477-478</t>
  </si>
  <si>
    <t xml:space="preserve"> CUMPLE</t>
  </si>
  <si>
    <t>CUMPLE,  EL VALOR TOTAL DE LA PROPUESTA ECONÓMICA NO EXCEDE EL VALOR PRESUPUESTADO POR LA ENTIDAD PARA 2015 Y 2016</t>
  </si>
  <si>
    <t>COLVISEG  COLOMBIA DE VIGILANCIA Y SEGURIDAD LTDA</t>
  </si>
  <si>
    <t xml:space="preserve"> LA COTIZACIÓN DE LOS SERVICIOS DE BOGOTÁ ESTA IMPRESA TRES VECES NO OBSTANTE, REALIZADA LA VERIFICACIÓN ARITMÉTICA SE CORROBORA 
QUE ESTÁ CORRECTAMENTE CONTABILIZADA.</t>
  </si>
  <si>
    <t>OBSERVACION DE LA PROPUESTA ECONÓMICA</t>
  </si>
  <si>
    <t>SEGURIDAD SUPERIOR LTDA</t>
  </si>
  <si>
    <t>PROPUESTA ECONÓMICA PROPONENTE SERVICONFOR LTDA</t>
  </si>
  <si>
    <t>PROPUESTA ECONÓMICA UNIÓN TEMPORAL PACS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</si>
</sst>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 #,##0_);_(&quot;$&quot;\ * \(#,##0\);_(&quot;$&quot;\ * &quot;-&quot;_);_(@_)"/>
    <numFmt numFmtId="165" formatCode="_(* #,##0.00_);_(* \(#,##0.00\);_(* &quot;-&quot;??_);_(@_)"/>
    <numFmt numFmtId="166" formatCode="_(&quot;$&quot;\ * #,##0_);_(&quot;$&quot;\ * \(#,##0\);_(&quot;$&quot;\ * &quot;-&quot;??_);_(@_)"/>
    <numFmt numFmtId="167" formatCode="&quot;$&quot;\ #,##0"/>
    <numFmt numFmtId="168" formatCode="&quot;$&quot;#,##0"/>
    <numFmt numFmtId="169" formatCode="_(* #,##0_);_(* \(#,##0\);_(* &quot;-&quot;??_);_(@_)"/>
  </numFmts>
  <fonts count="16" x14ac:knownFonts="1">
    <font>
      <sz val="11"/>
      <color theme="1"/>
      <name val="Calibri"/>
      <family val="2"/>
      <scheme val="minor"/>
    </font>
    <font>
      <b/>
      <sz val="9"/>
      <color theme="1"/>
      <name val="Cambria"/>
      <family val="1"/>
    </font>
    <font>
      <sz val="9"/>
      <color theme="1"/>
      <name val="Calibri"/>
      <family val="2"/>
      <scheme val="minor"/>
    </font>
    <font>
      <sz val="9"/>
      <color theme="1"/>
      <name val="Cambria"/>
      <family val="1"/>
    </font>
    <font>
      <b/>
      <sz val="9"/>
      <color theme="1"/>
      <name val="Calibri"/>
      <family val="2"/>
      <scheme val="minor"/>
    </font>
    <font>
      <b/>
      <sz val="9"/>
      <color theme="1"/>
      <name val="Cambria"/>
      <family val="1"/>
      <scheme val="major"/>
    </font>
    <font>
      <sz val="9"/>
      <color theme="1"/>
      <name val="Cambria"/>
      <family val="1"/>
      <scheme val="major"/>
    </font>
    <font>
      <sz val="9"/>
      <color rgb="FFFF0000"/>
      <name val="Cambria"/>
      <family val="1"/>
      <scheme val="major"/>
    </font>
    <font>
      <sz val="9"/>
      <color rgb="FFFF0000"/>
      <name val="Calibri"/>
      <family val="2"/>
      <scheme val="minor"/>
    </font>
    <font>
      <sz val="11"/>
      <color theme="1"/>
      <name val="Calibri"/>
      <family val="2"/>
      <scheme val="minor"/>
    </font>
    <font>
      <b/>
      <sz val="11"/>
      <color theme="1"/>
      <name val="Calibri"/>
      <family val="2"/>
      <scheme val="minor"/>
    </font>
    <font>
      <sz val="9"/>
      <color rgb="FFFF0000"/>
      <name val="Cambria"/>
      <family val="1"/>
    </font>
    <font>
      <b/>
      <sz val="11"/>
      <color rgb="FFFF0000"/>
      <name val="Calibri"/>
      <family val="2"/>
      <scheme val="minor"/>
    </font>
    <font>
      <b/>
      <sz val="9"/>
      <color rgb="FFFF0000"/>
      <name val="Cambria"/>
      <family val="1"/>
    </font>
    <font>
      <sz val="9"/>
      <name val="Cambria"/>
      <family val="1"/>
      <scheme val="major"/>
    </font>
    <font>
      <b/>
      <sz val="9"/>
      <name val="Cambria"/>
      <family val="1"/>
      <scheme val="maj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165" fontId="9" fillId="0" borderId="0" applyFont="0" applyFill="0" applyBorder="0" applyAlignment="0" applyProtection="0"/>
  </cellStyleXfs>
  <cellXfs count="175">
    <xf numFmtId="0" fontId="0" fillId="0" borderId="0" xfId="0"/>
    <xf numFmtId="0" fontId="0" fillId="0" borderId="0" xfId="0"/>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0" xfId="0" applyFont="1"/>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top" wrapText="1"/>
    </xf>
    <xf numFmtId="0" fontId="5" fillId="0" borderId="0" xfId="0" applyFont="1" applyFill="1" applyBorder="1" applyAlignment="1">
      <alignment horizontal="center"/>
    </xf>
    <xf numFmtId="0" fontId="7" fillId="0" borderId="1" xfId="0" applyFont="1" applyBorder="1" applyAlignment="1">
      <alignment horizontal="center" vertical="center"/>
    </xf>
    <xf numFmtId="0" fontId="6" fillId="0" borderId="0" xfId="0" applyFont="1" applyBorder="1" applyAlignment="1">
      <alignment vertical="center" wrapText="1"/>
    </xf>
    <xf numFmtId="0" fontId="5" fillId="0" borderId="0" xfId="0" applyFont="1"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5"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166"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167" fontId="6" fillId="0" borderId="1" xfId="0" applyNumberFormat="1" applyFont="1" applyBorder="1" applyAlignment="1">
      <alignment horizontal="center" vertical="center"/>
    </xf>
    <xf numFmtId="167" fontId="6" fillId="0" borderId="1" xfId="0" applyNumberFormat="1" applyFont="1" applyBorder="1" applyAlignment="1">
      <alignment horizontal="center" vertical="center" wrapText="1"/>
    </xf>
    <xf numFmtId="0" fontId="6" fillId="0" borderId="0" xfId="0" applyFont="1" applyAlignment="1">
      <alignment horizontal="center" vertical="center"/>
    </xf>
    <xf numFmtId="167" fontId="5" fillId="2" borderId="1" xfId="0" applyNumberFormat="1" applyFont="1" applyFill="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166" fontId="3" fillId="0" borderId="1" xfId="0" applyNumberFormat="1" applyFont="1" applyBorder="1" applyAlignment="1">
      <alignment horizontal="center" vertical="center"/>
    </xf>
    <xf numFmtId="9" fontId="3" fillId="0" borderId="1" xfId="0" applyNumberFormat="1" applyFont="1" applyBorder="1" applyAlignment="1">
      <alignment horizontal="center" vertical="center"/>
    </xf>
    <xf numFmtId="167" fontId="3" fillId="0" borderId="1" xfId="0" applyNumberFormat="1" applyFont="1" applyBorder="1" applyAlignment="1">
      <alignment horizontal="center" vertical="center"/>
    </xf>
    <xf numFmtId="167" fontId="3" fillId="0" borderId="7" xfId="0" applyNumberFormat="1" applyFont="1" applyBorder="1" applyAlignment="1">
      <alignment horizontal="center" vertical="center" wrapText="1"/>
    </xf>
    <xf numFmtId="0" fontId="3" fillId="0" borderId="1" xfId="0" applyFont="1" applyBorder="1" applyAlignment="1">
      <alignment horizontal="center" vertical="center"/>
    </xf>
    <xf numFmtId="167" fontId="3" fillId="0" borderId="1" xfId="0" applyNumberFormat="1" applyFont="1" applyBorder="1" applyAlignment="1">
      <alignment horizontal="center" vertical="center" wrapText="1"/>
    </xf>
    <xf numFmtId="0" fontId="1" fillId="0" borderId="0" xfId="0" applyFont="1" applyBorder="1" applyAlignment="1">
      <alignment horizontal="center" vertical="center"/>
    </xf>
    <xf numFmtId="0" fontId="3" fillId="0" borderId="0" xfId="0" applyFont="1" applyAlignment="1">
      <alignment horizontal="center" vertical="center"/>
    </xf>
    <xf numFmtId="167" fontId="1" fillId="2" borderId="1" xfId="0"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xf>
    <xf numFmtId="167" fontId="7"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167"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66" fontId="7" fillId="0" borderId="1" xfId="0" applyNumberFormat="1" applyFont="1" applyBorder="1" applyAlignment="1">
      <alignment horizontal="center" vertical="center"/>
    </xf>
    <xf numFmtId="166"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167" fontId="5" fillId="3" borderId="0" xfId="0" applyNumberFormat="1" applyFont="1" applyFill="1" applyBorder="1" applyAlignment="1">
      <alignment horizontal="center" vertical="center" wrapText="1"/>
    </xf>
    <xf numFmtId="167" fontId="5" fillId="2" borderId="1" xfId="0" applyNumberFormat="1" applyFont="1" applyFill="1" applyBorder="1" applyAlignment="1">
      <alignment horizontal="center" vertical="center"/>
    </xf>
    <xf numFmtId="0" fontId="5" fillId="3" borderId="0"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xf>
    <xf numFmtId="167" fontId="5" fillId="2" borderId="1" xfId="0" applyNumberFormat="1" applyFont="1" applyFill="1" applyBorder="1" applyAlignment="1">
      <alignment horizontal="center" vertical="center" wrapText="1"/>
    </xf>
    <xf numFmtId="0" fontId="6" fillId="3" borderId="0" xfId="0" applyFont="1" applyFill="1" applyAlignment="1">
      <alignment horizontal="center" vertical="center"/>
    </xf>
    <xf numFmtId="167" fontId="5" fillId="3" borderId="9" xfId="0" applyNumberFormat="1" applyFont="1" applyFill="1" applyBorder="1" applyAlignment="1">
      <alignment horizontal="center" vertical="center" wrapText="1"/>
    </xf>
    <xf numFmtId="167" fontId="1" fillId="0" borderId="1" xfId="0" applyNumberFormat="1" applyFont="1" applyBorder="1" applyAlignment="1">
      <alignment horizontal="center" vertical="center"/>
    </xf>
    <xf numFmtId="167" fontId="1" fillId="2" borderId="7" xfId="0" applyNumberFormat="1" applyFont="1" applyFill="1" applyBorder="1" applyAlignment="1">
      <alignment horizontal="center" vertical="center"/>
    </xf>
    <xf numFmtId="167"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2" fillId="0" borderId="0" xfId="0" applyFont="1" applyBorder="1" applyAlignment="1"/>
    <xf numFmtId="0" fontId="10" fillId="0" borderId="0" xfId="0" applyFont="1" applyBorder="1" applyAlignment="1">
      <alignment horizontal="center"/>
    </xf>
    <xf numFmtId="0" fontId="13" fillId="0" borderId="1" xfId="0" applyFont="1" applyBorder="1" applyAlignment="1">
      <alignment horizontal="center" vertical="center" wrapText="1"/>
    </xf>
    <xf numFmtId="167" fontId="1" fillId="0" borderId="1" xfId="0" applyNumberFormat="1" applyFont="1" applyBorder="1" applyAlignment="1">
      <alignment horizontal="center" vertical="center" wrapText="1"/>
    </xf>
    <xf numFmtId="169" fontId="1" fillId="4" borderId="1" xfId="1" applyNumberFormat="1"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applyAlignment="1">
      <alignment horizontal="center" vertical="center"/>
    </xf>
    <xf numFmtId="0" fontId="13" fillId="0" borderId="11" xfId="0" applyFont="1" applyBorder="1" applyAlignment="1">
      <alignment horizontal="center" vertical="center" wrapText="1"/>
    </xf>
    <xf numFmtId="0" fontId="3" fillId="4" borderId="1" xfId="0" applyFont="1" applyFill="1" applyBorder="1" applyAlignment="1">
      <alignment horizontal="center" vertical="center"/>
    </xf>
    <xf numFmtId="169" fontId="1" fillId="0" borderId="1" xfId="1" applyNumberFormat="1" applyFont="1" applyFill="1" applyBorder="1" applyAlignment="1">
      <alignment horizontal="center" vertical="center"/>
    </xf>
    <xf numFmtId="169" fontId="1" fillId="0" borderId="1" xfId="1" applyNumberFormat="1" applyFont="1" applyBorder="1" applyAlignment="1">
      <alignment horizontal="center" vertical="center"/>
    </xf>
    <xf numFmtId="169" fontId="1" fillId="5" borderId="1" xfId="1" applyNumberFormat="1" applyFont="1" applyFill="1" applyBorder="1" applyAlignment="1">
      <alignment horizontal="center" vertical="center"/>
    </xf>
    <xf numFmtId="169" fontId="1" fillId="0" borderId="1" xfId="0" applyNumberFormat="1" applyFont="1" applyBorder="1" applyAlignment="1">
      <alignment horizontal="center" vertical="center"/>
    </xf>
    <xf numFmtId="169" fontId="3" fillId="0" borderId="1" xfId="1" applyNumberFormat="1" applyFont="1" applyBorder="1" applyAlignment="1">
      <alignment horizontal="center" vertical="center"/>
    </xf>
    <xf numFmtId="169" fontId="3" fillId="5" borderId="1" xfId="1" applyNumberFormat="1" applyFont="1" applyFill="1" applyBorder="1" applyAlignment="1">
      <alignment horizontal="center" vertical="center"/>
    </xf>
    <xf numFmtId="169" fontId="3" fillId="0" borderId="1" xfId="0" applyNumberFormat="1" applyFont="1" applyBorder="1" applyAlignment="1">
      <alignment horizontal="center" vertical="center"/>
    </xf>
    <xf numFmtId="169" fontId="1" fillId="5" borderId="1" xfId="0" applyNumberFormat="1" applyFont="1" applyFill="1" applyBorder="1" applyAlignment="1">
      <alignment horizontal="center" vertical="center"/>
    </xf>
    <xf numFmtId="0" fontId="3" fillId="0" borderId="0" xfId="0" applyFont="1" applyFill="1" applyBorder="1" applyAlignment="1">
      <alignment horizontal="center" vertical="center"/>
    </xf>
    <xf numFmtId="169" fontId="1" fillId="0" borderId="0" xfId="1" applyNumberFormat="1" applyFont="1" applyFill="1" applyBorder="1" applyAlignment="1">
      <alignment horizontal="center" vertical="center" wrapText="1"/>
    </xf>
    <xf numFmtId="169" fontId="1" fillId="0" borderId="0" xfId="1" applyNumberFormat="1" applyFont="1" applyFill="1" applyBorder="1" applyAlignment="1">
      <alignment horizontal="center" vertical="center"/>
    </xf>
    <xf numFmtId="169" fontId="1" fillId="0" borderId="0" xfId="0" applyNumberFormat="1" applyFont="1" applyFill="1" applyBorder="1" applyAlignment="1">
      <alignment horizontal="center" vertical="center"/>
    </xf>
    <xf numFmtId="169" fontId="3" fillId="0" borderId="0" xfId="1" applyNumberFormat="1" applyFont="1" applyFill="1" applyBorder="1" applyAlignment="1">
      <alignment horizontal="center" vertical="center"/>
    </xf>
    <xf numFmtId="169" fontId="3" fillId="0" borderId="0" xfId="0" applyNumberFormat="1" applyFont="1" applyFill="1" applyBorder="1" applyAlignment="1">
      <alignment horizontal="center" vertical="center"/>
    </xf>
    <xf numFmtId="167" fontId="1" fillId="3" borderId="9" xfId="0" applyNumberFormat="1" applyFont="1" applyFill="1" applyBorder="1" applyAlignment="1">
      <alignment horizontal="center" vertical="center"/>
    </xf>
    <xf numFmtId="167" fontId="1" fillId="3" borderId="0" xfId="0" applyNumberFormat="1" applyFont="1" applyFill="1" applyBorder="1" applyAlignment="1">
      <alignment horizontal="center" vertical="center" wrapText="1"/>
    </xf>
    <xf numFmtId="0" fontId="1" fillId="3" borderId="0" xfId="0" applyFont="1" applyFill="1" applyBorder="1" applyAlignment="1">
      <alignment horizontal="center" vertical="center"/>
    </xf>
    <xf numFmtId="0" fontId="1" fillId="3" borderId="0" xfId="0" applyFont="1" applyFill="1" applyBorder="1" applyAlignment="1">
      <alignment horizontal="center" vertical="center" wrapText="1"/>
    </xf>
    <xf numFmtId="0" fontId="3" fillId="3" borderId="0" xfId="0" applyFont="1" applyFill="1" applyAlignment="1">
      <alignment horizontal="center" vertical="center"/>
    </xf>
    <xf numFmtId="0" fontId="15" fillId="0" borderId="1" xfId="0" applyFont="1" applyBorder="1" applyAlignment="1">
      <alignment horizontal="center" vertical="center"/>
    </xf>
    <xf numFmtId="168"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68" fontId="1" fillId="2"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167" fontId="1"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168" fontId="5" fillId="2"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167" fontId="5" fillId="2" borderId="1" xfId="0" applyNumberFormat="1" applyFont="1" applyFill="1" applyBorder="1" applyAlignment="1">
      <alignment horizontal="center" vertical="center"/>
    </xf>
    <xf numFmtId="0" fontId="5" fillId="0" borderId="1" xfId="0" applyFont="1" applyBorder="1" applyAlignment="1">
      <alignment horizontal="center"/>
    </xf>
    <xf numFmtId="0" fontId="5" fillId="0" borderId="1" xfId="0" applyFont="1" applyBorder="1" applyAlignment="1">
      <alignment horizontal="left"/>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67" fontId="6" fillId="2" borderId="3" xfId="0" applyNumberFormat="1" applyFont="1" applyFill="1" applyBorder="1" applyAlignment="1">
      <alignment horizontal="center" vertical="center"/>
    </xf>
    <xf numFmtId="167" fontId="6" fillId="2" borderId="4" xfId="0" applyNumberFormat="1" applyFont="1" applyFill="1" applyBorder="1" applyAlignment="1">
      <alignment horizontal="center" vertical="center"/>
    </xf>
    <xf numFmtId="167" fontId="6" fillId="2" borderId="5" xfId="0" applyNumberFormat="1" applyFont="1" applyFill="1" applyBorder="1" applyAlignment="1">
      <alignment horizontal="center" vertical="center"/>
    </xf>
    <xf numFmtId="167" fontId="5" fillId="2" borderId="3" xfId="0" applyNumberFormat="1" applyFont="1" applyFill="1" applyBorder="1" applyAlignment="1">
      <alignment horizontal="center" vertical="center"/>
    </xf>
    <xf numFmtId="167" fontId="5" fillId="2" borderId="4" xfId="0" applyNumberFormat="1" applyFont="1" applyFill="1" applyBorder="1" applyAlignment="1">
      <alignment horizontal="center" vertical="center"/>
    </xf>
    <xf numFmtId="167" fontId="5" fillId="2" borderId="5" xfId="0" applyNumberFormat="1" applyFont="1" applyFill="1" applyBorder="1" applyAlignment="1">
      <alignment horizontal="center" vertical="center"/>
    </xf>
    <xf numFmtId="164" fontId="6" fillId="2" borderId="3" xfId="0" applyNumberFormat="1" applyFont="1" applyFill="1" applyBorder="1" applyAlignment="1">
      <alignment horizontal="center" vertical="center"/>
    </xf>
    <xf numFmtId="164" fontId="6" fillId="2" borderId="4" xfId="0" applyNumberFormat="1" applyFont="1" applyFill="1" applyBorder="1" applyAlignment="1">
      <alignment horizontal="center" vertical="center"/>
    </xf>
    <xf numFmtId="164" fontId="6" fillId="2" borderId="5" xfId="0" applyNumberFormat="1" applyFont="1" applyFill="1" applyBorder="1" applyAlignment="1">
      <alignment horizontal="center" vertical="center"/>
    </xf>
    <xf numFmtId="164" fontId="5" fillId="2" borderId="3" xfId="0" applyNumberFormat="1" applyFont="1" applyFill="1" applyBorder="1" applyAlignment="1">
      <alignment horizontal="center" vertical="center" wrapText="1"/>
    </xf>
    <xf numFmtId="164" fontId="5" fillId="2" borderId="4" xfId="0" applyNumberFormat="1" applyFont="1" applyFill="1" applyBorder="1" applyAlignment="1">
      <alignment horizontal="center" vertical="center" wrapText="1"/>
    </xf>
    <xf numFmtId="164" fontId="5" fillId="2" borderId="5" xfId="0" applyNumberFormat="1"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167" fontId="5" fillId="0" borderId="0" xfId="0" applyNumberFormat="1" applyFont="1" applyFill="1" applyBorder="1" applyAlignment="1">
      <alignment horizontal="center" vertical="top" wrapText="1"/>
    </xf>
    <xf numFmtId="0" fontId="5" fillId="0" borderId="0" xfId="0" applyFont="1" applyFill="1" applyBorder="1" applyAlignment="1">
      <alignment horizontal="center" vertical="top" wrapText="1"/>
    </xf>
    <xf numFmtId="167" fontId="6" fillId="2" borderId="3" xfId="0" applyNumberFormat="1" applyFont="1" applyFill="1" applyBorder="1" applyAlignment="1">
      <alignment horizontal="center" vertical="center" wrapText="1"/>
    </xf>
    <xf numFmtId="167" fontId="6" fillId="2" borderId="4" xfId="0" applyNumberFormat="1" applyFont="1" applyFill="1" applyBorder="1" applyAlignment="1">
      <alignment horizontal="center" vertical="center" wrapText="1"/>
    </xf>
    <xf numFmtId="167" fontId="6" fillId="2" borderId="5" xfId="0"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167" fontId="5" fillId="2" borderId="1" xfId="0" applyNumberFormat="1" applyFont="1" applyFill="1" applyBorder="1" applyAlignment="1">
      <alignment horizontal="center" vertical="center" wrapText="1"/>
    </xf>
    <xf numFmtId="0" fontId="6" fillId="0" borderId="0" xfId="0" applyFont="1" applyAlignment="1">
      <alignment horizontal="center" vertical="center"/>
    </xf>
    <xf numFmtId="168" fontId="5" fillId="2" borderId="3" xfId="0" applyNumberFormat="1"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6" fillId="0" borderId="1" xfId="0" applyFont="1" applyBorder="1" applyAlignment="1">
      <alignment horizontal="center" vertical="center"/>
    </xf>
    <xf numFmtId="168" fontId="5" fillId="2" borderId="3"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167" fontId="1" fillId="2" borderId="1" xfId="0" applyNumberFormat="1" applyFont="1" applyFill="1" applyBorder="1" applyAlignment="1">
      <alignment horizontal="center" vertical="center" wrapText="1"/>
    </xf>
    <xf numFmtId="0" fontId="1" fillId="0" borderId="10"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0" fillId="4" borderId="1" xfId="0" applyFont="1" applyFill="1" applyBorder="1" applyAlignment="1">
      <alignment horizontal="center" vertical="center"/>
    </xf>
    <xf numFmtId="0" fontId="12" fillId="0" borderId="1" xfId="1" applyNumberFormat="1" applyFont="1" applyFill="1" applyBorder="1" applyAlignment="1">
      <alignment horizontal="left" vertical="center" wrapText="1"/>
    </xf>
    <xf numFmtId="0" fontId="1" fillId="2" borderId="1" xfId="0" applyFont="1" applyFill="1" applyBorder="1" applyAlignment="1">
      <alignment horizontal="center" vertical="center"/>
    </xf>
  </cellXfs>
  <cellStyles count="2">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123824</xdr:rowOff>
    </xdr:from>
    <xdr:to>
      <xdr:col>11</xdr:col>
      <xdr:colOff>76200</xdr:colOff>
      <xdr:row>24</xdr:row>
      <xdr:rowOff>19049</xdr:rowOff>
    </xdr:to>
    <xdr:sp macro="" textlink="">
      <xdr:nvSpPr>
        <xdr:cNvPr id="2" name="CuadroTexto 1"/>
        <xdr:cNvSpPr txBox="1"/>
      </xdr:nvSpPr>
      <xdr:spPr>
        <a:xfrm>
          <a:off x="762000" y="314324"/>
          <a:ext cx="7696200" cy="427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200" b="1">
              <a:latin typeface="Cambria" panose="02040503050406030204" pitchFamily="18" charset="0"/>
            </a:rPr>
            <a:t>OBSERVACIONES GENERALES PROPUESTA</a:t>
          </a:r>
          <a:r>
            <a:rPr lang="es-CO" sz="1200" b="1" baseline="0">
              <a:latin typeface="Cambria" panose="02040503050406030204" pitchFamily="18" charset="0"/>
            </a:rPr>
            <a:t> ECONÓMICA:</a:t>
          </a:r>
          <a:endParaRPr lang="es-CO" sz="1200" b="1">
            <a:latin typeface="Cambria" panose="02040503050406030204" pitchFamily="18" charset="0"/>
          </a:endParaRPr>
        </a:p>
        <a:p>
          <a:pPr algn="ctr"/>
          <a:endParaRPr lang="es-CO" sz="1200" b="1">
            <a:latin typeface="Cambria" panose="02040503050406030204"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s-CO" sz="1200" b="1">
              <a:latin typeface="Cambria" panose="02040503050406030204" pitchFamily="18" charset="0"/>
            </a:rPr>
            <a:t>1. </a:t>
          </a:r>
          <a:r>
            <a:rPr lang="es-CO" sz="1200" b="0">
              <a:solidFill>
                <a:schemeClr val="dk1"/>
              </a:solidFill>
              <a:effectLst/>
              <a:latin typeface="Cambria" panose="02040503050406030204" pitchFamily="18" charset="0"/>
              <a:ea typeface="+mn-ea"/>
              <a:cs typeface="+mn-cs"/>
            </a:rPr>
            <a:t>L</a:t>
          </a:r>
          <a:r>
            <a:rPr lang="es-CO" sz="1200">
              <a:solidFill>
                <a:schemeClr val="dk1"/>
              </a:solidFill>
              <a:effectLst/>
              <a:latin typeface="Cambria" panose="02040503050406030204" pitchFamily="18" charset="0"/>
              <a:ea typeface="+mn-ea"/>
              <a:cs typeface="+mn-cs"/>
            </a:rPr>
            <a:t>os valores base  de las tarifas de vigilancia y seguridad privada de algunas propuestas económicas fueron presentados con dos números decimales,  en estas</a:t>
          </a:r>
          <a:r>
            <a:rPr lang="es-CO" sz="1200" baseline="0">
              <a:solidFill>
                <a:schemeClr val="dk1"/>
              </a:solidFill>
              <a:effectLst/>
              <a:latin typeface="Cambria" panose="02040503050406030204" pitchFamily="18" charset="0"/>
              <a:ea typeface="+mn-ea"/>
              <a:cs typeface="+mn-cs"/>
            </a:rPr>
            <a:t> propuestas económicas </a:t>
          </a:r>
          <a:r>
            <a:rPr lang="es-CO" sz="1200">
              <a:solidFill>
                <a:schemeClr val="dk1"/>
              </a:solidFill>
              <a:effectLst/>
              <a:latin typeface="Cambria" panose="02040503050406030204" pitchFamily="18" charset="0"/>
              <a:ea typeface="+mn-ea"/>
              <a:cs typeface="+mn-cs"/>
            </a:rPr>
            <a:t>se realizó la verificación de las tarifas base y se evidenció que la aproximación de estos valores corresponde a los valores enteros de  las tarifas  estipuladas y reglamentadas por la Superintendencia de Vigilancia y Seguridad privada en la circular 025 de 2014.  Una vez consultada esta situación a la Superintendencia de Vigilancia y Seguridad Privada,  La regla de aproximación a la que el ICETEX se acoge es la siguiente:"... </a:t>
          </a:r>
          <a:r>
            <a:rPr lang="es-CO" sz="1200" i="1">
              <a:solidFill>
                <a:schemeClr val="dk1"/>
              </a:solidFill>
              <a:effectLst/>
              <a:latin typeface="Cambria" panose="02040503050406030204" pitchFamily="18" charset="0"/>
              <a:ea typeface="+mn-ea"/>
              <a:cs typeface="+mn-cs"/>
            </a:rPr>
            <a:t>Para la asignación en los valores de las tarifas en los  cuales del resultado de la aplicación de las fórmulas correspondientes se obtengan valores decimales, sólo se tendrán en cuenta los primeros dos decimales, los cuales se obtendrán con la aproximación de Excel a dos decimales con la regla general de aproximación (aproximando al entero más cercano a partir de 0.50 y se dejará el mismo entero cuando el decimal sea menor a 0.50.)". </a:t>
          </a:r>
          <a:r>
            <a:rPr lang="es-CO" sz="1200" i="0">
              <a:solidFill>
                <a:schemeClr val="dk1"/>
              </a:solidFill>
              <a:effectLst/>
              <a:latin typeface="Cambria" panose="02040503050406030204" pitchFamily="18" charset="0"/>
              <a:ea typeface="+mn-ea"/>
              <a:cs typeface="+mn-cs"/>
            </a:rPr>
            <a:t>Regla que se encuentra en la Adenda No 1 del Proceso de Selección</a:t>
          </a:r>
          <a:r>
            <a:rPr lang="es-CO" sz="1200" i="0" baseline="0">
              <a:solidFill>
                <a:schemeClr val="dk1"/>
              </a:solidFill>
              <a:effectLst/>
              <a:latin typeface="Cambria" panose="02040503050406030204" pitchFamily="18" charset="0"/>
              <a:ea typeface="+mn-ea"/>
              <a:cs typeface="+mn-cs"/>
            </a:rPr>
            <a:t> Pública No 010 de 2014. Por lo anterior el ICETEX al verificar las tarifas minimas señaladas por la Superintendencia de Vigilancia y Seguridad Privada tuvo en cuenta esta aclaración, siempre y cuando los valores correspondientes a las columnas </a:t>
          </a:r>
          <a:r>
            <a:rPr lang="es-CO" sz="1200" i="1" baseline="0">
              <a:solidFill>
                <a:schemeClr val="dk1"/>
              </a:solidFill>
              <a:effectLst/>
              <a:latin typeface="Cambria" panose="02040503050406030204" pitchFamily="18" charset="0"/>
              <a:ea typeface="+mn-ea"/>
              <a:cs typeface="+mn-cs"/>
            </a:rPr>
            <a:t>valor aproximado y valor mensual total por servicio </a:t>
          </a:r>
          <a:r>
            <a:rPr lang="es-CO" sz="1200" i="0" baseline="0">
              <a:solidFill>
                <a:schemeClr val="dk1"/>
              </a:solidFill>
              <a:effectLst/>
              <a:latin typeface="Cambria" panose="02040503050406030204" pitchFamily="18" charset="0"/>
              <a:ea typeface="+mn-ea"/>
              <a:cs typeface="+mn-cs"/>
            </a:rPr>
            <a:t>no presenten cifras decimales .</a:t>
          </a:r>
        </a:p>
        <a:p>
          <a:pPr marL="0" marR="0" indent="0" algn="l" defTabSz="914400" eaLnBrk="1" fontAlgn="auto" latinLnBrk="0" hangingPunct="1">
            <a:lnSpc>
              <a:spcPct val="100000"/>
            </a:lnSpc>
            <a:spcBef>
              <a:spcPts val="0"/>
            </a:spcBef>
            <a:spcAft>
              <a:spcPts val="0"/>
            </a:spcAft>
            <a:buClrTx/>
            <a:buSzTx/>
            <a:buFontTx/>
            <a:buNone/>
            <a:tabLst/>
            <a:defRPr/>
          </a:pPr>
          <a:endParaRPr lang="es-CO" sz="1200" i="0" baseline="0">
            <a:solidFill>
              <a:schemeClr val="dk1"/>
            </a:solidFill>
            <a:effectLst/>
            <a:latin typeface="Cambria" panose="02040503050406030204" pitchFamily="18" charset="0"/>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s-CO" sz="1200" b="1" i="0" baseline="0">
              <a:solidFill>
                <a:schemeClr val="dk1"/>
              </a:solidFill>
              <a:effectLst/>
              <a:latin typeface="Cambria" panose="02040503050406030204" pitchFamily="18" charset="0"/>
              <a:ea typeface="+mn-ea"/>
              <a:cs typeface="+mn-cs"/>
            </a:rPr>
            <a:t>2. </a:t>
          </a:r>
          <a:r>
            <a:rPr lang="es-CO" sz="1200" i="0" baseline="0">
              <a:solidFill>
                <a:schemeClr val="dk1"/>
              </a:solidFill>
              <a:effectLst/>
              <a:latin typeface="Cambria" panose="02040503050406030204" pitchFamily="18" charset="0"/>
              <a:ea typeface="+mn-ea"/>
              <a:cs typeface="+mn-cs"/>
            </a:rPr>
            <a:t>Para la verificación de la propuesta económica el ICETEX tuvo en cuenta el formato establecido en el anexo 10,  por tal razón los valores que aparecen en el cuadro económico corresponden a dicho anexo y NO a los valores de la propuesta económica de cada proponente. No obstante lo anterior las observaciones de cada cifra aparecen en las colmunas de Documentos, Folios y Cumple o No Cumple.</a:t>
          </a:r>
        </a:p>
        <a:p>
          <a:pPr marL="0" marR="0" indent="0" algn="l" defTabSz="914400" eaLnBrk="1" fontAlgn="auto" latinLnBrk="0" hangingPunct="1">
            <a:lnSpc>
              <a:spcPct val="100000"/>
            </a:lnSpc>
            <a:spcBef>
              <a:spcPts val="0"/>
            </a:spcBef>
            <a:spcAft>
              <a:spcPts val="0"/>
            </a:spcAft>
            <a:buClrTx/>
            <a:buSzTx/>
            <a:buFontTx/>
            <a:buNone/>
            <a:tabLst/>
            <a:defRPr/>
          </a:pPr>
          <a:endParaRPr lang="es-CO" sz="1200" i="0">
            <a:solidFill>
              <a:schemeClr val="dk1"/>
            </a:solidFill>
            <a:effectLst/>
            <a:latin typeface="Cambria" panose="02040503050406030204" pitchFamily="18" charset="0"/>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s-CO" sz="1200" i="0">
              <a:solidFill>
                <a:schemeClr val="dk1"/>
              </a:solidFill>
              <a:effectLst/>
              <a:latin typeface="Cambria" panose="02040503050406030204" pitchFamily="18" charset="0"/>
              <a:ea typeface="+mn-ea"/>
              <a:cs typeface="+mn-cs"/>
            </a:rPr>
            <a:t>A</a:t>
          </a:r>
          <a:r>
            <a:rPr lang="es-CO" sz="1200" i="0" baseline="0">
              <a:solidFill>
                <a:schemeClr val="dk1"/>
              </a:solidFill>
              <a:effectLst/>
              <a:latin typeface="Cambria" panose="02040503050406030204" pitchFamily="18" charset="0"/>
              <a:ea typeface="+mn-ea"/>
              <a:cs typeface="+mn-cs"/>
            </a:rPr>
            <a:t> continuación se presentan las propuestas económicas de los proponentes.</a:t>
          </a:r>
          <a:endParaRPr lang="es-CO" sz="1200" i="0">
            <a:solidFill>
              <a:schemeClr val="dk1"/>
            </a:solidFill>
            <a:effectLst/>
            <a:latin typeface="Cambria" panose="02040503050406030204" pitchFamily="18" charset="0"/>
            <a:ea typeface="+mn-ea"/>
            <a:cs typeface="+mn-cs"/>
          </a:endParaRPr>
        </a:p>
        <a:p>
          <a:pPr algn="l"/>
          <a:endParaRPr lang="es-CO"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152399</xdr:colOff>
      <xdr:row>41</xdr:row>
      <xdr:rowOff>28573</xdr:rowOff>
    </xdr:from>
    <xdr:to>
      <xdr:col>13</xdr:col>
      <xdr:colOff>19050</xdr:colOff>
      <xdr:row>55</xdr:row>
      <xdr:rowOff>161924</xdr:rowOff>
    </xdr:to>
    <xdr:sp macro="" textlink="">
      <xdr:nvSpPr>
        <xdr:cNvPr id="2" name="1 CuadroTexto"/>
        <xdr:cNvSpPr txBox="1"/>
      </xdr:nvSpPr>
      <xdr:spPr>
        <a:xfrm>
          <a:off x="4857749" y="18145123"/>
          <a:ext cx="9277351" cy="2800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t>OBSERVAC</a:t>
          </a:r>
          <a:r>
            <a:rPr lang="es-CO" sz="1100" b="1" baseline="0"/>
            <a:t>IONES DE LA PROPUESTA ECONÓMICA:</a:t>
          </a:r>
        </a:p>
        <a:p>
          <a:endParaRPr lang="es-CO" sz="1100" b="1" baseline="0"/>
        </a:p>
        <a:p>
          <a:r>
            <a:rPr lang="es-CO" sz="1100" baseline="0">
              <a:solidFill>
                <a:srgbClr val="FF0000"/>
              </a:solidFill>
            </a:rPr>
            <a:t>. La tarifa correspondiente  al servicio  en la ciudad de Bogotá de 24 horas con canino de lunes a domingo esta errada respecto a la tarifa minima establecida para este tipo de servicio por la Superintendencia de Vigilancia y seguridad privada  en la circular 025 de  2014 y la cual se encuentra en  el  anexo No 10 Propuesta Económica  - servicios de vigilancia y seguridad privada  para la vigencia 2014.</a:t>
          </a:r>
        </a:p>
        <a:p>
          <a:endParaRPr lang="es-CO" sz="1100" baseline="0">
            <a:solidFill>
              <a:srgbClr val="FF0000"/>
            </a:solidFill>
          </a:endParaRPr>
        </a:p>
        <a:p>
          <a:r>
            <a:rPr lang="es-CO" sz="1100" baseline="0">
              <a:solidFill>
                <a:srgbClr val="FF0000"/>
              </a:solidFill>
            </a:rPr>
            <a:t>. La tarifa correspondiente al servicio en la ciudad de Bogotá de 12 horas  con especialidad canina antiexplosivos de lunes a viernes sin festivos  esta errada respecto a la tarifa minima establecida para este tipo de servicio por la Superintendencia de Vigilancia en la circular 025 de 2014 y la cual se encuentra en el anexo No 10 Propuesta Económica - servicio s de vigilancia y seguridad privada para la vigencia 2014.</a:t>
          </a:r>
        </a:p>
        <a:p>
          <a:endParaRPr lang="es-CO" sz="1100" baseline="0">
            <a:solidFill>
              <a:srgbClr val="FF0000"/>
            </a:solidFill>
          </a:endParaRPr>
        </a:p>
        <a:p>
          <a:r>
            <a:rPr lang="es-CO" sz="1100" baseline="0">
              <a:solidFill>
                <a:srgbClr val="FF0000"/>
              </a:solidFill>
            </a:rPr>
            <a:t>. El proponente  en la propuesta económica anexo  No 10 propuesta económica servicios de vigilancia y seguridad privada para la vigencia 2014 no cotizó  el valor total neto anual  para el año 2014.</a:t>
          </a:r>
        </a:p>
        <a:p>
          <a:endParaRPr lang="es-CO" sz="1100" baseline="0">
            <a:solidFill>
              <a:srgbClr val="FF0000"/>
            </a:solidFill>
          </a:endParaRPr>
        </a:p>
        <a:p>
          <a:r>
            <a:rPr lang="es-CO" sz="1100" baseline="0">
              <a:solidFill>
                <a:srgbClr val="FF0000"/>
              </a:solidFill>
            </a:rPr>
            <a:t>. Para efectos de corroborar si la propuesta económica de la Union Temporal PACS supera  o no el presupuesto establecido por la entidad para los años 2015 y 2016 se multiplicó el valor total neto mensual 2014 por 12 (meses) para obtener el valor total neto anual 2014.</a:t>
          </a:r>
          <a:endParaRPr lang="es-CO"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35</xdr:row>
      <xdr:rowOff>19050</xdr:rowOff>
    </xdr:from>
    <xdr:to>
      <xdr:col>12</xdr:col>
      <xdr:colOff>704850</xdr:colOff>
      <xdr:row>40</xdr:row>
      <xdr:rowOff>28575</xdr:rowOff>
    </xdr:to>
    <xdr:sp macro="" textlink="">
      <xdr:nvSpPr>
        <xdr:cNvPr id="2" name="CuadroTexto 1"/>
        <xdr:cNvSpPr txBox="1"/>
      </xdr:nvSpPr>
      <xdr:spPr>
        <a:xfrm>
          <a:off x="8058150" y="20516850"/>
          <a:ext cx="5686425"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t>OBSERVACIONES DE</a:t>
          </a:r>
          <a:r>
            <a:rPr lang="es-CO" sz="1100" b="1" baseline="0"/>
            <a:t> LA PROPUESTA ECONÓMICA</a:t>
          </a:r>
          <a:r>
            <a:rPr lang="es-CO" sz="1100" b="1"/>
            <a:t>:</a:t>
          </a:r>
        </a:p>
        <a:p>
          <a:r>
            <a:rPr lang="es-CO" sz="1100" b="1"/>
            <a:t>.</a:t>
          </a:r>
          <a:r>
            <a:rPr lang="es-CO" sz="1100"/>
            <a:t> </a:t>
          </a:r>
          <a:r>
            <a:rPr lang="es-CO" sz="1100">
              <a:solidFill>
                <a:srgbClr val="FF0000"/>
              </a:solidFill>
            </a:rPr>
            <a:t>El proponente adjunta a su propuesta el Anexo No. 10 debidamente diligenciado y firmado por el representante legal de la unión temporal; no</a:t>
          </a:r>
          <a:r>
            <a:rPr lang="es-CO" sz="1100" baseline="0">
              <a:solidFill>
                <a:srgbClr val="FF0000"/>
              </a:solidFill>
            </a:rPr>
            <a:t> obstante e</a:t>
          </a:r>
          <a:r>
            <a:rPr lang="es-CO" sz="1100">
              <a:solidFill>
                <a:srgbClr val="FF0000"/>
              </a:solidFill>
            </a:rPr>
            <a:t>ste valor no está acorde con lo estipulado por la circular No. 025 de 2014 de la Superintendencia de Seguridad y Vigilancia. </a:t>
          </a:r>
        </a:p>
        <a:p>
          <a:r>
            <a:rPr lang="es-CO" sz="1100">
              <a:solidFill>
                <a:srgbClr val="FF0000"/>
              </a:solidFill>
            </a:rPr>
            <a:t>. Se rechaza por cuanto el valor anual es irrisorio.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752475</xdr:colOff>
      <xdr:row>42</xdr:row>
      <xdr:rowOff>0</xdr:rowOff>
    </xdr:from>
    <xdr:to>
      <xdr:col>14</xdr:col>
      <xdr:colOff>0</xdr:colOff>
      <xdr:row>53</xdr:row>
      <xdr:rowOff>114300</xdr:rowOff>
    </xdr:to>
    <xdr:sp macro="" textlink="">
      <xdr:nvSpPr>
        <xdr:cNvPr id="2" name="1 CuadroTexto"/>
        <xdr:cNvSpPr txBox="1"/>
      </xdr:nvSpPr>
      <xdr:spPr>
        <a:xfrm>
          <a:off x="8477250" y="16182975"/>
          <a:ext cx="6534150"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t>OBSERVACIÓN DE LA PROPUESTA ECONÓMICA</a:t>
          </a:r>
          <a:r>
            <a:rPr lang="es-CO" sz="1100" b="1" baseline="0"/>
            <a:t>:</a:t>
          </a:r>
        </a:p>
        <a:p>
          <a:pPr marL="0" marR="0" indent="0" defTabSz="914400" eaLnBrk="1" fontAlgn="auto" latinLnBrk="0" hangingPunct="1">
            <a:lnSpc>
              <a:spcPct val="100000"/>
            </a:lnSpc>
            <a:spcBef>
              <a:spcPts val="0"/>
            </a:spcBef>
            <a:spcAft>
              <a:spcPts val="0"/>
            </a:spcAft>
            <a:buClrTx/>
            <a:buSzTx/>
            <a:buFontTx/>
            <a:buNone/>
            <a:tabLst/>
            <a:defRPr/>
          </a:pPr>
          <a:r>
            <a:rPr lang="es-CO" sz="1100" baseline="0"/>
            <a:t>Como se puede observar los valores base  de las tarifas de vigilancia y seguridad privada de la propuesta económica fueron presentados con dos numeros decimales, se realizó verificación y se evidenció que la aproximación de estos valores corresponde a los valores enteros de  las tarifas  estipuladas y reglamentadas por la Superintendencia de Vigilancia y Seguridad privada.  Una vez consultada esta situación a la Superintendencia de Vigilancia y Seguridad Privada,  La regla de aproximación a la que el ICETEX se acoje es la siguiente: .."</a:t>
          </a:r>
          <a:r>
            <a:rPr lang="es-CO" sz="1100" i="1">
              <a:solidFill>
                <a:schemeClr val="dk1"/>
              </a:solidFill>
              <a:effectLst/>
              <a:latin typeface="+mn-lt"/>
              <a:ea typeface="+mn-ea"/>
              <a:cs typeface="+mn-cs"/>
            </a:rPr>
            <a:t>Para la asignación en los valores de las tarifas en los  cuales del resultado de la aplicación de las fórmulas correspondientes se obtengan valores decimales, sólo se tendrán en cuenta los primeros dos decimales, los cuales se obtendrán con la aproximación de Excel a dos decimales con la regla general de aproximación (aproximando al entero más cercano a partir de 0.50 y se dejará el mismo entero cuando el decimal sea menor a 0.50.)".</a:t>
          </a:r>
          <a:endParaRPr lang="es-CO" sz="1100">
            <a:solidFill>
              <a:schemeClr val="dk1"/>
            </a:solidFill>
            <a:effectLst/>
            <a:latin typeface="+mn-lt"/>
            <a:ea typeface="+mn-ea"/>
            <a:cs typeface="+mn-cs"/>
          </a:endParaRPr>
        </a:p>
        <a:p>
          <a:endParaRPr lang="es-CO" sz="1100" baseline="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7" workbookViewId="0">
      <selection activeCell="F27" sqref="F27"/>
    </sheetView>
  </sheetViews>
  <sheetFormatPr baseColWidth="10"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D1" workbookViewId="0">
      <selection activeCell="G43" sqref="G43"/>
    </sheetView>
  </sheetViews>
  <sheetFormatPr baseColWidth="10" defaultRowHeight="15" x14ac:dyDescent="0.25"/>
  <cols>
    <col min="2" max="2" width="22.7109375" customWidth="1"/>
    <col min="3" max="3" width="29.85546875" customWidth="1"/>
    <col min="4" max="5" width="11.5703125" bestFit="1" customWidth="1"/>
    <col min="6" max="6" width="33.7109375" customWidth="1"/>
    <col min="7" max="7" width="13.140625" bestFit="1" customWidth="1"/>
    <col min="8" max="9" width="11.5703125" bestFit="1" customWidth="1"/>
    <col min="10" max="10" width="26.5703125" customWidth="1"/>
    <col min="11" max="11" width="15.28515625" bestFit="1" customWidth="1"/>
    <col min="12" max="12" width="11.5703125" bestFit="1" customWidth="1"/>
    <col min="13" max="13" width="20.7109375" customWidth="1"/>
  </cols>
  <sheetData>
    <row r="2" spans="1:13" x14ac:dyDescent="0.25">
      <c r="A2" s="102" t="s">
        <v>0</v>
      </c>
      <c r="B2" s="102"/>
      <c r="C2" s="102"/>
      <c r="D2" s="102"/>
      <c r="E2" s="102"/>
      <c r="F2" s="102"/>
      <c r="G2" s="102"/>
      <c r="H2" s="102"/>
      <c r="I2" s="102"/>
      <c r="J2" s="102"/>
      <c r="K2" s="102"/>
      <c r="L2" s="102"/>
      <c r="M2" s="102"/>
    </row>
    <row r="3" spans="1:13" x14ac:dyDescent="0.25">
      <c r="A3" s="102"/>
      <c r="B3" s="102"/>
      <c r="C3" s="102"/>
      <c r="D3" s="102"/>
      <c r="E3" s="102"/>
      <c r="F3" s="102"/>
      <c r="G3" s="102"/>
      <c r="H3" s="102"/>
      <c r="I3" s="102"/>
      <c r="J3" s="102"/>
      <c r="K3" s="102"/>
      <c r="L3" s="102"/>
      <c r="M3" s="102"/>
    </row>
    <row r="4" spans="1:13" x14ac:dyDescent="0.25">
      <c r="A4" s="102" t="s">
        <v>1</v>
      </c>
      <c r="B4" s="102"/>
      <c r="C4" s="102"/>
      <c r="D4" s="102" t="s">
        <v>101</v>
      </c>
      <c r="E4" s="102"/>
      <c r="F4" s="102"/>
      <c r="G4" s="102"/>
      <c r="H4" s="102"/>
      <c r="I4" s="102"/>
      <c r="J4" s="102"/>
      <c r="K4" s="102"/>
      <c r="L4" s="102"/>
      <c r="M4" s="102"/>
    </row>
    <row r="5" spans="1:13" ht="60" x14ac:dyDescent="0.25">
      <c r="A5" s="30" t="s">
        <v>2</v>
      </c>
      <c r="B5" s="2" t="s">
        <v>3</v>
      </c>
      <c r="C5" s="30" t="s">
        <v>4</v>
      </c>
      <c r="D5" s="30" t="s">
        <v>5</v>
      </c>
      <c r="E5" s="30" t="s">
        <v>6</v>
      </c>
      <c r="F5" s="30" t="s">
        <v>7</v>
      </c>
      <c r="G5" s="2" t="s">
        <v>8</v>
      </c>
      <c r="H5" s="2" t="s">
        <v>9</v>
      </c>
      <c r="I5" s="2" t="s">
        <v>10</v>
      </c>
      <c r="J5" s="2" t="s">
        <v>11</v>
      </c>
      <c r="K5" s="2" t="s">
        <v>12</v>
      </c>
      <c r="L5" s="2" t="s">
        <v>13</v>
      </c>
      <c r="M5" s="2" t="s">
        <v>14</v>
      </c>
    </row>
    <row r="6" spans="1:13" ht="216" x14ac:dyDescent="0.25">
      <c r="A6" s="103" t="s">
        <v>16</v>
      </c>
      <c r="B6" s="31" t="s">
        <v>17</v>
      </c>
      <c r="C6" s="32" t="s">
        <v>18</v>
      </c>
      <c r="D6" s="32">
        <v>12</v>
      </c>
      <c r="E6" s="32">
        <v>1</v>
      </c>
      <c r="F6" s="32" t="s">
        <v>19</v>
      </c>
      <c r="G6" s="33">
        <f>+((((616000*8.8)*29.85%)/8)*12)</f>
        <v>2427163.2000000002</v>
      </c>
      <c r="H6" s="34">
        <v>0.08</v>
      </c>
      <c r="I6" s="35">
        <f>+G6*H6</f>
        <v>194173.05600000001</v>
      </c>
      <c r="J6" s="35">
        <f>+G6+I6</f>
        <v>2621336.2560000001</v>
      </c>
      <c r="K6" s="67" t="s">
        <v>97</v>
      </c>
      <c r="L6" s="37" t="s">
        <v>102</v>
      </c>
      <c r="M6" s="37" t="s">
        <v>92</v>
      </c>
    </row>
    <row r="7" spans="1:13" ht="36" x14ac:dyDescent="0.25">
      <c r="A7" s="103"/>
      <c r="B7" s="4" t="s">
        <v>22</v>
      </c>
      <c r="C7" s="32" t="s">
        <v>23</v>
      </c>
      <c r="D7" s="32">
        <v>24</v>
      </c>
      <c r="E7" s="32">
        <v>2</v>
      </c>
      <c r="F7" s="4" t="s">
        <v>24</v>
      </c>
      <c r="G7" s="35">
        <f>616000*8.8</f>
        <v>5420800</v>
      </c>
      <c r="H7" s="34">
        <v>0.1</v>
      </c>
      <c r="I7" s="35">
        <f t="shared" ref="I7:I32" si="0">+G7*H7</f>
        <v>542080</v>
      </c>
      <c r="J7" s="35">
        <f t="shared" ref="J7:J32" si="1">+G7+I7</f>
        <v>5962880</v>
      </c>
      <c r="K7" s="65"/>
      <c r="L7" s="37" t="s">
        <v>102</v>
      </c>
      <c r="M7" s="37" t="s">
        <v>92</v>
      </c>
    </row>
    <row r="8" spans="1:13" x14ac:dyDescent="0.25">
      <c r="A8" s="103"/>
      <c r="B8" s="4" t="s">
        <v>25</v>
      </c>
      <c r="C8" s="32" t="s">
        <v>23</v>
      </c>
      <c r="D8" s="32">
        <v>12</v>
      </c>
      <c r="E8" s="32">
        <v>1</v>
      </c>
      <c r="F8" s="4" t="s">
        <v>19</v>
      </c>
      <c r="G8" s="33">
        <f>+((((616000*8.8)*29.85%)/8)*12)</f>
        <v>2427163.2000000002</v>
      </c>
      <c r="H8" s="34">
        <v>0.08</v>
      </c>
      <c r="I8" s="35">
        <f t="shared" si="0"/>
        <v>194173.05600000001</v>
      </c>
      <c r="J8" s="35">
        <f t="shared" si="1"/>
        <v>2621336.2560000001</v>
      </c>
      <c r="K8" s="65"/>
      <c r="L8" s="37" t="s">
        <v>102</v>
      </c>
      <c r="M8" s="37" t="s">
        <v>92</v>
      </c>
    </row>
    <row r="9" spans="1:13" x14ac:dyDescent="0.25">
      <c r="A9" s="103"/>
      <c r="B9" s="4" t="s">
        <v>26</v>
      </c>
      <c r="C9" s="32" t="s">
        <v>27</v>
      </c>
      <c r="D9" s="32">
        <v>12</v>
      </c>
      <c r="E9" s="32">
        <v>3</v>
      </c>
      <c r="F9" s="4" t="s">
        <v>19</v>
      </c>
      <c r="G9" s="33">
        <f>+((((((616000*8.8)*29.85%)/8)*12)/30)*20)</f>
        <v>1618108.8</v>
      </c>
      <c r="H9" s="34">
        <v>0.08</v>
      </c>
      <c r="I9" s="35">
        <f t="shared" si="0"/>
        <v>129448.70400000001</v>
      </c>
      <c r="J9" s="35">
        <f t="shared" si="1"/>
        <v>1747557.504</v>
      </c>
      <c r="K9" s="65"/>
      <c r="L9" s="37" t="s">
        <v>102</v>
      </c>
      <c r="M9" s="37" t="s">
        <v>92</v>
      </c>
    </row>
    <row r="10" spans="1:13" x14ac:dyDescent="0.25">
      <c r="A10" s="103"/>
      <c r="B10" s="4" t="s">
        <v>25</v>
      </c>
      <c r="C10" s="32" t="s">
        <v>27</v>
      </c>
      <c r="D10" s="32">
        <v>12</v>
      </c>
      <c r="E10" s="32">
        <v>1</v>
      </c>
      <c r="F10" s="4" t="s">
        <v>24</v>
      </c>
      <c r="G10" s="33">
        <f>+((((((616000*8.8)*29.85%)/8)*12)/30)*20)</f>
        <v>1618108.8</v>
      </c>
      <c r="H10" s="34">
        <v>0.1</v>
      </c>
      <c r="I10" s="35">
        <f t="shared" si="0"/>
        <v>161810.88</v>
      </c>
      <c r="J10" s="35">
        <f t="shared" si="1"/>
        <v>1779919.6800000002</v>
      </c>
      <c r="K10" s="65"/>
      <c r="L10" s="37" t="s">
        <v>102</v>
      </c>
      <c r="M10" s="37" t="s">
        <v>92</v>
      </c>
    </row>
    <row r="11" spans="1:13" x14ac:dyDescent="0.25">
      <c r="A11" s="103"/>
      <c r="B11" s="4" t="s">
        <v>25</v>
      </c>
      <c r="C11" s="32" t="s">
        <v>27</v>
      </c>
      <c r="D11" s="32">
        <v>14</v>
      </c>
      <c r="E11" s="32">
        <v>1</v>
      </c>
      <c r="F11" s="4" t="s">
        <v>24</v>
      </c>
      <c r="G11" s="33">
        <f>+((((((616000*8.8)*29.85%)/8)*14)/30)*20)</f>
        <v>1887793.5999999999</v>
      </c>
      <c r="H11" s="34">
        <v>0.1</v>
      </c>
      <c r="I11" s="35">
        <f t="shared" si="0"/>
        <v>188779.36</v>
      </c>
      <c r="J11" s="35">
        <f t="shared" si="1"/>
        <v>2076572.96</v>
      </c>
      <c r="K11" s="65"/>
      <c r="L11" s="37" t="s">
        <v>102</v>
      </c>
      <c r="M11" s="37" t="s">
        <v>92</v>
      </c>
    </row>
    <row r="12" spans="1:13" ht="24" x14ac:dyDescent="0.25">
      <c r="A12" s="103"/>
      <c r="B12" s="4" t="s">
        <v>28</v>
      </c>
      <c r="C12" s="32" t="s">
        <v>29</v>
      </c>
      <c r="D12" s="32">
        <v>24</v>
      </c>
      <c r="E12" s="32">
        <v>1</v>
      </c>
      <c r="F12" s="4" t="s">
        <v>30</v>
      </c>
      <c r="G12" s="35">
        <f>616000*8.8</f>
        <v>5420800</v>
      </c>
      <c r="H12" s="34">
        <v>0.11</v>
      </c>
      <c r="I12" s="35">
        <f t="shared" si="0"/>
        <v>596288</v>
      </c>
      <c r="J12" s="35">
        <f t="shared" si="1"/>
        <v>6017088</v>
      </c>
      <c r="K12" s="65"/>
      <c r="L12" s="37" t="s">
        <v>102</v>
      </c>
      <c r="M12" s="37" t="s">
        <v>92</v>
      </c>
    </row>
    <row r="13" spans="1:13" x14ac:dyDescent="0.25">
      <c r="A13" s="103"/>
      <c r="B13" s="4" t="s">
        <v>31</v>
      </c>
      <c r="C13" s="32" t="s">
        <v>27</v>
      </c>
      <c r="D13" s="32">
        <v>12</v>
      </c>
      <c r="E13" s="32">
        <v>1</v>
      </c>
      <c r="F13" s="4" t="s">
        <v>32</v>
      </c>
      <c r="G13" s="33">
        <f>+((((((616000*8.8)*29.85%)/8)*12)/30)*20)</f>
        <v>1618108.8</v>
      </c>
      <c r="H13" s="34">
        <v>0.11</v>
      </c>
      <c r="I13" s="35">
        <f t="shared" si="0"/>
        <v>177991.96799999999</v>
      </c>
      <c r="J13" s="35">
        <f t="shared" si="1"/>
        <v>1796100.7680000002</v>
      </c>
      <c r="K13" s="65"/>
      <c r="L13" s="37" t="s">
        <v>102</v>
      </c>
      <c r="M13" s="37" t="s">
        <v>92</v>
      </c>
    </row>
    <row r="14" spans="1:13" ht="36" x14ac:dyDescent="0.25">
      <c r="A14" s="5" t="s">
        <v>33</v>
      </c>
      <c r="B14" s="4" t="s">
        <v>34</v>
      </c>
      <c r="C14" s="32" t="s">
        <v>23</v>
      </c>
      <c r="D14" s="32">
        <v>24</v>
      </c>
      <c r="E14" s="32">
        <v>1</v>
      </c>
      <c r="F14" s="37" t="s">
        <v>19</v>
      </c>
      <c r="G14" s="35">
        <f t="shared" ref="G14:G20" si="2">616000*8.8</f>
        <v>5420800</v>
      </c>
      <c r="H14" s="34">
        <v>0.08</v>
      </c>
      <c r="I14" s="35">
        <f t="shared" si="0"/>
        <v>433664</v>
      </c>
      <c r="J14" s="35">
        <f t="shared" si="1"/>
        <v>5854464</v>
      </c>
      <c r="K14" s="65"/>
      <c r="L14" s="37" t="s">
        <v>102</v>
      </c>
      <c r="M14" s="37" t="s">
        <v>92</v>
      </c>
    </row>
    <row r="15" spans="1:13" x14ac:dyDescent="0.25">
      <c r="A15" s="5" t="s">
        <v>35</v>
      </c>
      <c r="B15" s="4" t="s">
        <v>31</v>
      </c>
      <c r="C15" s="32" t="s">
        <v>23</v>
      </c>
      <c r="D15" s="32">
        <v>24</v>
      </c>
      <c r="E15" s="32">
        <v>1</v>
      </c>
      <c r="F15" s="31" t="s">
        <v>24</v>
      </c>
      <c r="G15" s="35">
        <f t="shared" si="2"/>
        <v>5420800</v>
      </c>
      <c r="H15" s="34">
        <v>0.1</v>
      </c>
      <c r="I15" s="35">
        <f t="shared" si="0"/>
        <v>542080</v>
      </c>
      <c r="J15" s="35">
        <f t="shared" si="1"/>
        <v>5962880</v>
      </c>
      <c r="K15" s="65"/>
      <c r="L15" s="37" t="s">
        <v>102</v>
      </c>
      <c r="M15" s="37" t="s">
        <v>92</v>
      </c>
    </row>
    <row r="16" spans="1:13" ht="36" x14ac:dyDescent="0.25">
      <c r="A16" s="5" t="s">
        <v>36</v>
      </c>
      <c r="B16" s="4" t="s">
        <v>34</v>
      </c>
      <c r="C16" s="32" t="s">
        <v>23</v>
      </c>
      <c r="D16" s="32">
        <v>24</v>
      </c>
      <c r="E16" s="32">
        <v>1</v>
      </c>
      <c r="F16" s="31" t="s">
        <v>24</v>
      </c>
      <c r="G16" s="35">
        <f t="shared" si="2"/>
        <v>5420800</v>
      </c>
      <c r="H16" s="34">
        <v>0.1</v>
      </c>
      <c r="I16" s="35">
        <f t="shared" si="0"/>
        <v>542080</v>
      </c>
      <c r="J16" s="35">
        <f t="shared" si="1"/>
        <v>5962880</v>
      </c>
      <c r="K16" s="65"/>
      <c r="L16" s="37" t="s">
        <v>102</v>
      </c>
      <c r="M16" s="37" t="s">
        <v>92</v>
      </c>
    </row>
    <row r="17" spans="1:13" ht="36" x14ac:dyDescent="0.25">
      <c r="A17" s="5" t="s">
        <v>37</v>
      </c>
      <c r="B17" s="4" t="s">
        <v>34</v>
      </c>
      <c r="C17" s="32" t="s">
        <v>23</v>
      </c>
      <c r="D17" s="32">
        <v>24</v>
      </c>
      <c r="E17" s="32">
        <v>1</v>
      </c>
      <c r="F17" s="31" t="s">
        <v>24</v>
      </c>
      <c r="G17" s="35">
        <f t="shared" si="2"/>
        <v>5420800</v>
      </c>
      <c r="H17" s="34">
        <v>0.1</v>
      </c>
      <c r="I17" s="35">
        <f t="shared" si="0"/>
        <v>542080</v>
      </c>
      <c r="J17" s="35">
        <f t="shared" si="1"/>
        <v>5962880</v>
      </c>
      <c r="K17" s="65"/>
      <c r="L17" s="37" t="s">
        <v>102</v>
      </c>
      <c r="M17" s="37" t="s">
        <v>92</v>
      </c>
    </row>
    <row r="18" spans="1:13" ht="36" x14ac:dyDescent="0.25">
      <c r="A18" s="5" t="s">
        <v>38</v>
      </c>
      <c r="B18" s="4" t="s">
        <v>34</v>
      </c>
      <c r="C18" s="32" t="s">
        <v>23</v>
      </c>
      <c r="D18" s="32">
        <v>24</v>
      </c>
      <c r="E18" s="32">
        <v>1</v>
      </c>
      <c r="F18" s="31" t="s">
        <v>24</v>
      </c>
      <c r="G18" s="35">
        <f t="shared" si="2"/>
        <v>5420800</v>
      </c>
      <c r="H18" s="34">
        <v>0.1</v>
      </c>
      <c r="I18" s="35">
        <f t="shared" si="0"/>
        <v>542080</v>
      </c>
      <c r="J18" s="35">
        <f t="shared" si="1"/>
        <v>5962880</v>
      </c>
      <c r="K18" s="65"/>
      <c r="L18" s="37" t="s">
        <v>102</v>
      </c>
      <c r="M18" s="37" t="s">
        <v>92</v>
      </c>
    </row>
    <row r="19" spans="1:13" ht="36" x14ac:dyDescent="0.25">
      <c r="A19" s="5" t="s">
        <v>39</v>
      </c>
      <c r="B19" s="4" t="s">
        <v>34</v>
      </c>
      <c r="C19" s="32" t="s">
        <v>23</v>
      </c>
      <c r="D19" s="32">
        <v>24</v>
      </c>
      <c r="E19" s="32">
        <v>1</v>
      </c>
      <c r="F19" s="31" t="s">
        <v>24</v>
      </c>
      <c r="G19" s="35">
        <f t="shared" si="2"/>
        <v>5420800</v>
      </c>
      <c r="H19" s="34">
        <v>0.1</v>
      </c>
      <c r="I19" s="35">
        <f t="shared" si="0"/>
        <v>542080</v>
      </c>
      <c r="J19" s="35">
        <f t="shared" si="1"/>
        <v>5962880</v>
      </c>
      <c r="K19" s="65"/>
      <c r="L19" s="37" t="s">
        <v>102</v>
      </c>
      <c r="M19" s="37" t="s">
        <v>92</v>
      </c>
    </row>
    <row r="20" spans="1:13" ht="36" x14ac:dyDescent="0.25">
      <c r="A20" s="5" t="s">
        <v>40</v>
      </c>
      <c r="B20" s="4" t="s">
        <v>41</v>
      </c>
      <c r="C20" s="32" t="s">
        <v>23</v>
      </c>
      <c r="D20" s="32">
        <v>24</v>
      </c>
      <c r="E20" s="32">
        <v>1</v>
      </c>
      <c r="F20" s="31" t="s">
        <v>24</v>
      </c>
      <c r="G20" s="35">
        <f t="shared" si="2"/>
        <v>5420800</v>
      </c>
      <c r="H20" s="34">
        <v>0.1</v>
      </c>
      <c r="I20" s="35">
        <f t="shared" si="0"/>
        <v>542080</v>
      </c>
      <c r="J20" s="35">
        <f t="shared" si="1"/>
        <v>5962880</v>
      </c>
      <c r="K20" s="65"/>
      <c r="L20" s="37" t="s">
        <v>102</v>
      </c>
      <c r="M20" s="37" t="s">
        <v>92</v>
      </c>
    </row>
    <row r="21" spans="1:13" ht="36" x14ac:dyDescent="0.25">
      <c r="A21" s="5" t="s">
        <v>42</v>
      </c>
      <c r="B21" s="4" t="s">
        <v>34</v>
      </c>
      <c r="C21" s="32" t="s">
        <v>23</v>
      </c>
      <c r="D21" s="32">
        <v>14</v>
      </c>
      <c r="E21" s="32">
        <v>1</v>
      </c>
      <c r="F21" s="31" t="s">
        <v>24</v>
      </c>
      <c r="G21" s="35">
        <f>+((((616000*8.8)*29.85%)/8)*14)</f>
        <v>2831690.4</v>
      </c>
      <c r="H21" s="34">
        <v>0.1</v>
      </c>
      <c r="I21" s="35">
        <f t="shared" si="0"/>
        <v>283169.03999999998</v>
      </c>
      <c r="J21" s="35">
        <f t="shared" si="1"/>
        <v>3114859.44</v>
      </c>
      <c r="K21" s="65"/>
      <c r="L21" s="37" t="s">
        <v>102</v>
      </c>
      <c r="M21" s="37" t="s">
        <v>92</v>
      </c>
    </row>
    <row r="22" spans="1:13" ht="36" x14ac:dyDescent="0.25">
      <c r="A22" s="5" t="s">
        <v>43</v>
      </c>
      <c r="B22" s="4" t="s">
        <v>34</v>
      </c>
      <c r="C22" s="32" t="s">
        <v>27</v>
      </c>
      <c r="D22" s="32">
        <v>12</v>
      </c>
      <c r="E22" s="32">
        <v>1</v>
      </c>
      <c r="F22" s="31" t="s">
        <v>24</v>
      </c>
      <c r="G22" s="33">
        <f t="shared" ref="G22:G32" si="3">+((((((616000*8.8)*29.85%)/8)*12)/30)*20)</f>
        <v>1618108.8</v>
      </c>
      <c r="H22" s="34">
        <v>0.1</v>
      </c>
      <c r="I22" s="35">
        <f t="shared" si="0"/>
        <v>161810.88</v>
      </c>
      <c r="J22" s="35">
        <f t="shared" si="1"/>
        <v>1779919.6800000002</v>
      </c>
      <c r="K22" s="65"/>
      <c r="L22" s="37" t="s">
        <v>102</v>
      </c>
      <c r="M22" s="37" t="s">
        <v>92</v>
      </c>
    </row>
    <row r="23" spans="1:13" ht="36" x14ac:dyDescent="0.25">
      <c r="A23" s="5" t="s">
        <v>44</v>
      </c>
      <c r="B23" s="4" t="s">
        <v>34</v>
      </c>
      <c r="C23" s="32" t="s">
        <v>27</v>
      </c>
      <c r="D23" s="32">
        <v>12</v>
      </c>
      <c r="E23" s="32">
        <v>1</v>
      </c>
      <c r="F23" s="31" t="s">
        <v>24</v>
      </c>
      <c r="G23" s="33">
        <f t="shared" si="3"/>
        <v>1618108.8</v>
      </c>
      <c r="H23" s="34">
        <v>0.1</v>
      </c>
      <c r="I23" s="35">
        <f t="shared" si="0"/>
        <v>161810.88</v>
      </c>
      <c r="J23" s="35">
        <f t="shared" si="1"/>
        <v>1779919.6800000002</v>
      </c>
      <c r="K23" s="65"/>
      <c r="L23" s="37" t="s">
        <v>102</v>
      </c>
      <c r="M23" s="37" t="s">
        <v>92</v>
      </c>
    </row>
    <row r="24" spans="1:13" x14ac:dyDescent="0.25">
      <c r="A24" s="5" t="s">
        <v>45</v>
      </c>
      <c r="B24" s="4" t="s">
        <v>31</v>
      </c>
      <c r="C24" s="32" t="s">
        <v>27</v>
      </c>
      <c r="D24" s="32">
        <v>12</v>
      </c>
      <c r="E24" s="32">
        <v>1</v>
      </c>
      <c r="F24" s="31" t="s">
        <v>24</v>
      </c>
      <c r="G24" s="33">
        <f t="shared" si="3"/>
        <v>1618108.8</v>
      </c>
      <c r="H24" s="34">
        <v>0.1</v>
      </c>
      <c r="I24" s="35">
        <f t="shared" si="0"/>
        <v>161810.88</v>
      </c>
      <c r="J24" s="35">
        <f t="shared" si="1"/>
        <v>1779919.6800000002</v>
      </c>
      <c r="K24" s="65"/>
      <c r="L24" s="37" t="s">
        <v>102</v>
      </c>
      <c r="M24" s="37" t="s">
        <v>92</v>
      </c>
    </row>
    <row r="25" spans="1:13" ht="36" x14ac:dyDescent="0.25">
      <c r="A25" s="5" t="s">
        <v>46</v>
      </c>
      <c r="B25" s="4" t="s">
        <v>41</v>
      </c>
      <c r="C25" s="32" t="s">
        <v>27</v>
      </c>
      <c r="D25" s="32">
        <v>12</v>
      </c>
      <c r="E25" s="32">
        <v>1</v>
      </c>
      <c r="F25" s="31" t="s">
        <v>24</v>
      </c>
      <c r="G25" s="33">
        <f t="shared" si="3"/>
        <v>1618108.8</v>
      </c>
      <c r="H25" s="34">
        <v>0.1</v>
      </c>
      <c r="I25" s="35">
        <f t="shared" si="0"/>
        <v>161810.88</v>
      </c>
      <c r="J25" s="35">
        <f t="shared" si="1"/>
        <v>1779919.6800000002</v>
      </c>
      <c r="K25" s="65"/>
      <c r="L25" s="37" t="s">
        <v>102</v>
      </c>
      <c r="M25" s="37" t="s">
        <v>92</v>
      </c>
    </row>
    <row r="26" spans="1:13" ht="36" x14ac:dyDescent="0.25">
      <c r="A26" s="5" t="s">
        <v>47</v>
      </c>
      <c r="B26" s="4" t="s">
        <v>34</v>
      </c>
      <c r="C26" s="32" t="s">
        <v>27</v>
      </c>
      <c r="D26" s="32">
        <v>12</v>
      </c>
      <c r="E26" s="32">
        <v>1</v>
      </c>
      <c r="F26" s="31" t="s">
        <v>24</v>
      </c>
      <c r="G26" s="33">
        <f t="shared" si="3"/>
        <v>1618108.8</v>
      </c>
      <c r="H26" s="34">
        <v>0.1</v>
      </c>
      <c r="I26" s="35">
        <f t="shared" si="0"/>
        <v>161810.88</v>
      </c>
      <c r="J26" s="35">
        <f t="shared" si="1"/>
        <v>1779919.6800000002</v>
      </c>
      <c r="K26" s="65"/>
      <c r="L26" s="37" t="s">
        <v>102</v>
      </c>
      <c r="M26" s="37" t="s">
        <v>92</v>
      </c>
    </row>
    <row r="27" spans="1:13" ht="36" x14ac:dyDescent="0.25">
      <c r="A27" s="5" t="s">
        <v>48</v>
      </c>
      <c r="B27" s="4" t="s">
        <v>41</v>
      </c>
      <c r="C27" s="32" t="s">
        <v>27</v>
      </c>
      <c r="D27" s="32">
        <v>12</v>
      </c>
      <c r="E27" s="32">
        <v>1</v>
      </c>
      <c r="F27" s="31" t="s">
        <v>24</v>
      </c>
      <c r="G27" s="33">
        <f t="shared" si="3"/>
        <v>1618108.8</v>
      </c>
      <c r="H27" s="34">
        <v>0.1</v>
      </c>
      <c r="I27" s="35">
        <f t="shared" si="0"/>
        <v>161810.88</v>
      </c>
      <c r="J27" s="35">
        <f t="shared" si="1"/>
        <v>1779919.6800000002</v>
      </c>
      <c r="K27" s="65"/>
      <c r="L27" s="37" t="s">
        <v>102</v>
      </c>
      <c r="M27" s="37" t="s">
        <v>92</v>
      </c>
    </row>
    <row r="28" spans="1:13" ht="36" x14ac:dyDescent="0.25">
      <c r="A28" s="5" t="s">
        <v>49</v>
      </c>
      <c r="B28" s="4" t="s">
        <v>34</v>
      </c>
      <c r="C28" s="32" t="s">
        <v>27</v>
      </c>
      <c r="D28" s="32">
        <v>12</v>
      </c>
      <c r="E28" s="32">
        <v>1</v>
      </c>
      <c r="F28" s="4" t="s">
        <v>50</v>
      </c>
      <c r="G28" s="33">
        <f t="shared" si="3"/>
        <v>1618108.8</v>
      </c>
      <c r="H28" s="34">
        <v>0.1</v>
      </c>
      <c r="I28" s="35">
        <f t="shared" si="0"/>
        <v>161810.88</v>
      </c>
      <c r="J28" s="35">
        <f t="shared" si="1"/>
        <v>1779919.6800000002</v>
      </c>
      <c r="K28" s="65"/>
      <c r="L28" s="37" t="s">
        <v>102</v>
      </c>
      <c r="M28" s="37" t="s">
        <v>92</v>
      </c>
    </row>
    <row r="29" spans="1:13" ht="36" x14ac:dyDescent="0.25">
      <c r="A29" s="5" t="s">
        <v>51</v>
      </c>
      <c r="B29" s="4" t="s">
        <v>34</v>
      </c>
      <c r="C29" s="32" t="s">
        <v>27</v>
      </c>
      <c r="D29" s="32">
        <v>12</v>
      </c>
      <c r="E29" s="32">
        <v>1</v>
      </c>
      <c r="F29" s="4" t="s">
        <v>50</v>
      </c>
      <c r="G29" s="33">
        <f t="shared" si="3"/>
        <v>1618108.8</v>
      </c>
      <c r="H29" s="34">
        <v>0.1</v>
      </c>
      <c r="I29" s="35">
        <f t="shared" si="0"/>
        <v>161810.88</v>
      </c>
      <c r="J29" s="35">
        <f t="shared" si="1"/>
        <v>1779919.6800000002</v>
      </c>
      <c r="K29" s="65"/>
      <c r="L29" s="37" t="s">
        <v>102</v>
      </c>
      <c r="M29" s="37" t="s">
        <v>92</v>
      </c>
    </row>
    <row r="30" spans="1:13" ht="36" x14ac:dyDescent="0.25">
      <c r="A30" s="5" t="s">
        <v>52</v>
      </c>
      <c r="B30" s="4" t="s">
        <v>34</v>
      </c>
      <c r="C30" s="32" t="s">
        <v>27</v>
      </c>
      <c r="D30" s="32">
        <v>12</v>
      </c>
      <c r="E30" s="32">
        <v>1</v>
      </c>
      <c r="F30" s="4" t="s">
        <v>24</v>
      </c>
      <c r="G30" s="33">
        <f t="shared" si="3"/>
        <v>1618108.8</v>
      </c>
      <c r="H30" s="34">
        <v>0.1</v>
      </c>
      <c r="I30" s="35">
        <f t="shared" si="0"/>
        <v>161810.88</v>
      </c>
      <c r="J30" s="35">
        <f t="shared" si="1"/>
        <v>1779919.6800000002</v>
      </c>
      <c r="K30" s="65"/>
      <c r="L30" s="37" t="s">
        <v>102</v>
      </c>
      <c r="M30" s="37" t="s">
        <v>92</v>
      </c>
    </row>
    <row r="31" spans="1:13" ht="36" x14ac:dyDescent="0.25">
      <c r="A31" s="5" t="s">
        <v>53</v>
      </c>
      <c r="B31" s="4" t="s">
        <v>34</v>
      </c>
      <c r="C31" s="32" t="s">
        <v>27</v>
      </c>
      <c r="D31" s="32">
        <v>12</v>
      </c>
      <c r="E31" s="32">
        <v>1</v>
      </c>
      <c r="F31" s="32" t="s">
        <v>50</v>
      </c>
      <c r="G31" s="33">
        <f t="shared" si="3"/>
        <v>1618108.8</v>
      </c>
      <c r="H31" s="34">
        <v>0.1</v>
      </c>
      <c r="I31" s="35">
        <f t="shared" si="0"/>
        <v>161810.88</v>
      </c>
      <c r="J31" s="35">
        <f t="shared" si="1"/>
        <v>1779919.6800000002</v>
      </c>
      <c r="K31" s="65"/>
      <c r="L31" s="37" t="s">
        <v>102</v>
      </c>
      <c r="M31" s="37" t="s">
        <v>92</v>
      </c>
    </row>
    <row r="32" spans="1:13" ht="36" x14ac:dyDescent="0.25">
      <c r="A32" s="5" t="s">
        <v>54</v>
      </c>
      <c r="B32" s="4" t="s">
        <v>34</v>
      </c>
      <c r="C32" s="32" t="s">
        <v>27</v>
      </c>
      <c r="D32" s="32">
        <v>12</v>
      </c>
      <c r="E32" s="32">
        <v>1</v>
      </c>
      <c r="F32" s="32" t="s">
        <v>24</v>
      </c>
      <c r="G32" s="33">
        <f t="shared" si="3"/>
        <v>1618108.8</v>
      </c>
      <c r="H32" s="34">
        <v>0.1</v>
      </c>
      <c r="I32" s="35">
        <f t="shared" si="0"/>
        <v>161810.88</v>
      </c>
      <c r="J32" s="35">
        <f t="shared" si="1"/>
        <v>1779919.6800000002</v>
      </c>
      <c r="K32" s="65"/>
      <c r="L32" s="37" t="s">
        <v>102</v>
      </c>
      <c r="M32" s="37" t="s">
        <v>92</v>
      </c>
    </row>
    <row r="33" spans="1:14" x14ac:dyDescent="0.25">
      <c r="A33" s="167" t="s">
        <v>104</v>
      </c>
      <c r="B33" s="167"/>
      <c r="C33" s="167"/>
      <c r="D33" s="167"/>
      <c r="E33" s="167"/>
      <c r="F33" s="167"/>
      <c r="G33" s="167"/>
      <c r="H33" s="167"/>
      <c r="I33" s="167"/>
      <c r="J33" s="167"/>
      <c r="K33" s="66">
        <v>100088020</v>
      </c>
      <c r="L33" s="37">
        <v>262</v>
      </c>
      <c r="M33" s="37"/>
    </row>
    <row r="34" spans="1:14" ht="36" x14ac:dyDescent="0.25">
      <c r="A34" s="166" t="s">
        <v>103</v>
      </c>
      <c r="B34" s="166"/>
      <c r="C34" s="166"/>
      <c r="D34" s="166"/>
      <c r="E34" s="166"/>
      <c r="F34" s="166"/>
      <c r="G34" s="166"/>
      <c r="H34" s="166"/>
      <c r="I34" s="166"/>
      <c r="J34" s="166"/>
      <c r="K34" s="66">
        <v>197510030</v>
      </c>
      <c r="L34" s="37">
        <v>262</v>
      </c>
      <c r="M34" s="68" t="s">
        <v>105</v>
      </c>
    </row>
    <row r="36" spans="1:14" x14ac:dyDescent="0.25">
      <c r="F36" s="70"/>
      <c r="G36" s="69"/>
      <c r="H36" s="69"/>
      <c r="I36" s="69"/>
      <c r="J36" s="69"/>
      <c r="K36" s="69"/>
      <c r="L36" s="69"/>
      <c r="M36" s="69"/>
      <c r="N36" s="1"/>
    </row>
  </sheetData>
  <mergeCells count="6">
    <mergeCell ref="A34:J34"/>
    <mergeCell ref="A2:M3"/>
    <mergeCell ref="A4:C4"/>
    <mergeCell ref="D4:M4"/>
    <mergeCell ref="A6:A13"/>
    <mergeCell ref="A33:J3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5"/>
  <sheetViews>
    <sheetView topLeftCell="D1" workbookViewId="0">
      <selection activeCell="J6" sqref="J6"/>
    </sheetView>
  </sheetViews>
  <sheetFormatPr baseColWidth="10" defaultRowHeight="15" x14ac:dyDescent="0.25"/>
  <cols>
    <col min="2" max="2" width="16.140625" customWidth="1"/>
    <col min="3" max="3" width="31.42578125" customWidth="1"/>
    <col min="4" max="4" width="11.5703125" bestFit="1" customWidth="1"/>
    <col min="5" max="5" width="13" customWidth="1"/>
    <col min="6" max="6" width="32.5703125" customWidth="1"/>
    <col min="7" max="7" width="13.140625" bestFit="1" customWidth="1"/>
    <col min="8" max="9" width="11.5703125" bestFit="1" customWidth="1"/>
    <col min="10" max="10" width="18.42578125" customWidth="1"/>
    <col min="11" max="11" width="25.42578125" customWidth="1"/>
    <col min="12" max="12" width="25.5703125" customWidth="1"/>
    <col min="13" max="13" width="15.7109375" customWidth="1"/>
    <col min="14" max="14" width="23.28515625" customWidth="1"/>
    <col min="15" max="15" width="15.140625" customWidth="1"/>
  </cols>
  <sheetData>
    <row r="2" spans="1:14" x14ac:dyDescent="0.25">
      <c r="A2" s="168" t="s">
        <v>0</v>
      </c>
      <c r="B2" s="169"/>
      <c r="C2" s="169"/>
      <c r="D2" s="169"/>
      <c r="E2" s="169"/>
      <c r="F2" s="169"/>
      <c r="G2" s="169"/>
      <c r="H2" s="169"/>
      <c r="I2" s="169"/>
      <c r="J2" s="169"/>
      <c r="K2" s="169"/>
      <c r="L2" s="169"/>
      <c r="M2" s="169"/>
      <c r="N2" s="40"/>
    </row>
    <row r="3" spans="1:14" x14ac:dyDescent="0.25">
      <c r="A3" s="168"/>
      <c r="B3" s="169"/>
      <c r="C3" s="169"/>
      <c r="D3" s="169"/>
      <c r="E3" s="169"/>
      <c r="F3" s="169"/>
      <c r="G3" s="169"/>
      <c r="H3" s="169"/>
      <c r="I3" s="169"/>
      <c r="J3" s="169"/>
      <c r="K3" s="169"/>
      <c r="L3" s="169"/>
      <c r="M3" s="169"/>
      <c r="N3" s="40"/>
    </row>
    <row r="4" spans="1:14" x14ac:dyDescent="0.25">
      <c r="A4" s="105" t="s">
        <v>1</v>
      </c>
      <c r="B4" s="106"/>
      <c r="C4" s="107"/>
      <c r="D4" s="170" t="s">
        <v>119</v>
      </c>
      <c r="E4" s="171"/>
      <c r="F4" s="171"/>
      <c r="G4" s="171"/>
      <c r="H4" s="171"/>
      <c r="I4" s="171"/>
      <c r="J4" s="171"/>
      <c r="K4" s="171"/>
      <c r="L4" s="171"/>
      <c r="M4" s="171"/>
      <c r="N4" s="40"/>
    </row>
    <row r="5" spans="1:14" ht="60" x14ac:dyDescent="0.25">
      <c r="A5" s="30" t="s">
        <v>2</v>
      </c>
      <c r="B5" s="2" t="s">
        <v>3</v>
      </c>
      <c r="C5" s="30" t="s">
        <v>4</v>
      </c>
      <c r="D5" s="30" t="s">
        <v>5</v>
      </c>
      <c r="E5" s="30" t="s">
        <v>6</v>
      </c>
      <c r="F5" s="30" t="s">
        <v>7</v>
      </c>
      <c r="G5" s="2" t="s">
        <v>8</v>
      </c>
      <c r="H5" s="2" t="s">
        <v>9</v>
      </c>
      <c r="I5" s="30" t="s">
        <v>10</v>
      </c>
      <c r="J5" s="2" t="s">
        <v>11</v>
      </c>
      <c r="K5" s="2" t="s">
        <v>12</v>
      </c>
      <c r="L5" s="2" t="s">
        <v>13</v>
      </c>
      <c r="M5" s="2" t="s">
        <v>14</v>
      </c>
      <c r="N5" s="2" t="s">
        <v>15</v>
      </c>
    </row>
    <row r="6" spans="1:14" ht="199.5" customHeight="1" x14ac:dyDescent="0.25">
      <c r="A6" s="103" t="s">
        <v>16</v>
      </c>
      <c r="B6" s="31" t="s">
        <v>17</v>
      </c>
      <c r="C6" s="4" t="s">
        <v>18</v>
      </c>
      <c r="D6" s="32">
        <v>12</v>
      </c>
      <c r="E6" s="32">
        <v>1</v>
      </c>
      <c r="F6" s="4" t="s">
        <v>19</v>
      </c>
      <c r="G6" s="33">
        <f>+((((616000*8.8)*29.85%)/8)*12)</f>
        <v>2427163.2000000002</v>
      </c>
      <c r="H6" s="34">
        <v>0.08</v>
      </c>
      <c r="I6" s="35">
        <f t="shared" ref="I6:I31" si="0">+G6*H6</f>
        <v>194173.05600000001</v>
      </c>
      <c r="J6" s="35">
        <f t="shared" ref="J6:J31" si="1">+G6+I6</f>
        <v>2621336.2560000001</v>
      </c>
      <c r="K6" s="72" t="s">
        <v>82</v>
      </c>
      <c r="L6" s="31">
        <v>362</v>
      </c>
      <c r="M6" s="37" t="s">
        <v>92</v>
      </c>
      <c r="N6" s="71"/>
    </row>
    <row r="7" spans="1:14" ht="194.25" customHeight="1" x14ac:dyDescent="0.25">
      <c r="A7" s="103"/>
      <c r="B7" s="4" t="s">
        <v>22</v>
      </c>
      <c r="C7" s="4" t="s">
        <v>23</v>
      </c>
      <c r="D7" s="32">
        <v>24</v>
      </c>
      <c r="E7" s="32">
        <v>2</v>
      </c>
      <c r="F7" s="4" t="s">
        <v>24</v>
      </c>
      <c r="G7" s="35">
        <f>616000*8.8</f>
        <v>5420800</v>
      </c>
      <c r="H7" s="34">
        <v>0.1</v>
      </c>
      <c r="I7" s="35">
        <f t="shared" si="0"/>
        <v>542080</v>
      </c>
      <c r="J7" s="35">
        <f t="shared" si="1"/>
        <v>5962880</v>
      </c>
      <c r="K7" s="72" t="s">
        <v>82</v>
      </c>
      <c r="L7" s="31">
        <v>362</v>
      </c>
      <c r="M7" s="37" t="s">
        <v>92</v>
      </c>
      <c r="N7" s="71"/>
    </row>
    <row r="8" spans="1:14" ht="207.75" customHeight="1" x14ac:dyDescent="0.25">
      <c r="A8" s="103"/>
      <c r="B8" s="4" t="s">
        <v>25</v>
      </c>
      <c r="C8" s="4" t="s">
        <v>23</v>
      </c>
      <c r="D8" s="32">
        <v>12</v>
      </c>
      <c r="E8" s="32">
        <v>1</v>
      </c>
      <c r="F8" s="4" t="s">
        <v>19</v>
      </c>
      <c r="G8" s="33">
        <f>+((((616000*8.8)*29.85%)/8)*12)</f>
        <v>2427163.2000000002</v>
      </c>
      <c r="H8" s="34">
        <v>0.08</v>
      </c>
      <c r="I8" s="35">
        <f t="shared" si="0"/>
        <v>194173.05600000001</v>
      </c>
      <c r="J8" s="35">
        <f t="shared" si="1"/>
        <v>2621336.2560000001</v>
      </c>
      <c r="K8" s="72" t="s">
        <v>82</v>
      </c>
      <c r="L8" s="31">
        <v>362</v>
      </c>
      <c r="M8" s="37" t="s">
        <v>92</v>
      </c>
      <c r="N8" s="71"/>
    </row>
    <row r="9" spans="1:14" ht="200.25" customHeight="1" x14ac:dyDescent="0.25">
      <c r="A9" s="103"/>
      <c r="B9" s="4" t="s">
        <v>26</v>
      </c>
      <c r="C9" s="4" t="s">
        <v>27</v>
      </c>
      <c r="D9" s="32">
        <v>12</v>
      </c>
      <c r="E9" s="32">
        <v>3</v>
      </c>
      <c r="F9" s="4" t="s">
        <v>19</v>
      </c>
      <c r="G9" s="33">
        <f>+((((((616000*8.8)*29.85%)/8)*12)/30)*20)</f>
        <v>1618108.8</v>
      </c>
      <c r="H9" s="34">
        <v>0.08</v>
      </c>
      <c r="I9" s="35">
        <f t="shared" si="0"/>
        <v>129448.70400000001</v>
      </c>
      <c r="J9" s="35">
        <f t="shared" si="1"/>
        <v>1747557.504</v>
      </c>
      <c r="K9" s="72" t="s">
        <v>82</v>
      </c>
      <c r="L9" s="31">
        <v>362</v>
      </c>
      <c r="M9" s="37" t="s">
        <v>92</v>
      </c>
      <c r="N9" s="71"/>
    </row>
    <row r="10" spans="1:14" ht="205.5" customHeight="1" x14ac:dyDescent="0.25">
      <c r="A10" s="103"/>
      <c r="B10" s="4" t="s">
        <v>25</v>
      </c>
      <c r="C10" s="4" t="s">
        <v>27</v>
      </c>
      <c r="D10" s="32">
        <v>12</v>
      </c>
      <c r="E10" s="32">
        <v>1</v>
      </c>
      <c r="F10" s="4" t="s">
        <v>24</v>
      </c>
      <c r="G10" s="33">
        <f>+((((((616000*8.8)*29.85%)/8)*12)/30)*20)</f>
        <v>1618108.8</v>
      </c>
      <c r="H10" s="34">
        <v>0.1</v>
      </c>
      <c r="I10" s="35">
        <f t="shared" si="0"/>
        <v>161810.88</v>
      </c>
      <c r="J10" s="35">
        <f t="shared" si="1"/>
        <v>1779919.6800000002</v>
      </c>
      <c r="K10" s="72" t="s">
        <v>82</v>
      </c>
      <c r="L10" s="31">
        <v>362</v>
      </c>
      <c r="M10" s="37" t="s">
        <v>92</v>
      </c>
      <c r="N10" s="71"/>
    </row>
    <row r="11" spans="1:14" ht="210" customHeight="1" x14ac:dyDescent="0.25">
      <c r="A11" s="103"/>
      <c r="B11" s="4" t="s">
        <v>25</v>
      </c>
      <c r="C11" s="4" t="s">
        <v>27</v>
      </c>
      <c r="D11" s="32">
        <v>14</v>
      </c>
      <c r="E11" s="32">
        <v>1</v>
      </c>
      <c r="F11" s="4" t="s">
        <v>24</v>
      </c>
      <c r="G11" s="33">
        <f>+((((((616000*8.8)*29.85%)/8)*14)/30)*20)</f>
        <v>1887793.5999999999</v>
      </c>
      <c r="H11" s="34">
        <v>0.1</v>
      </c>
      <c r="I11" s="35">
        <f t="shared" si="0"/>
        <v>188779.36</v>
      </c>
      <c r="J11" s="35">
        <f t="shared" si="1"/>
        <v>2076572.96</v>
      </c>
      <c r="K11" s="72" t="s">
        <v>82</v>
      </c>
      <c r="L11" s="31">
        <v>362</v>
      </c>
      <c r="M11" s="37" t="s">
        <v>73</v>
      </c>
      <c r="N11" s="71" t="s">
        <v>106</v>
      </c>
    </row>
    <row r="12" spans="1:14" ht="205.5" customHeight="1" x14ac:dyDescent="0.25">
      <c r="A12" s="103"/>
      <c r="B12" s="4" t="s">
        <v>28</v>
      </c>
      <c r="C12" s="4" t="s">
        <v>29</v>
      </c>
      <c r="D12" s="32">
        <v>24</v>
      </c>
      <c r="E12" s="32">
        <v>1</v>
      </c>
      <c r="F12" s="4" t="s">
        <v>30</v>
      </c>
      <c r="G12" s="35">
        <f>616000*8.8</f>
        <v>5420800</v>
      </c>
      <c r="H12" s="34">
        <v>0.11</v>
      </c>
      <c r="I12" s="35">
        <f t="shared" si="0"/>
        <v>596288</v>
      </c>
      <c r="J12" s="35">
        <f t="shared" si="1"/>
        <v>6017088</v>
      </c>
      <c r="K12" s="72" t="s">
        <v>82</v>
      </c>
      <c r="L12" s="31">
        <v>362</v>
      </c>
      <c r="M12" s="37" t="s">
        <v>92</v>
      </c>
      <c r="N12" s="71"/>
    </row>
    <row r="13" spans="1:14" ht="207.75" customHeight="1" x14ac:dyDescent="0.25">
      <c r="A13" s="103"/>
      <c r="B13" s="4" t="s">
        <v>31</v>
      </c>
      <c r="C13" s="4" t="s">
        <v>27</v>
      </c>
      <c r="D13" s="32">
        <v>12</v>
      </c>
      <c r="E13" s="32">
        <v>1</v>
      </c>
      <c r="F13" s="4" t="s">
        <v>32</v>
      </c>
      <c r="G13" s="33">
        <f>+((((((616000*8.8)*29.85%)/8)*12)/30)*20)</f>
        <v>1618108.8</v>
      </c>
      <c r="H13" s="34">
        <v>0.11</v>
      </c>
      <c r="I13" s="35">
        <f t="shared" si="0"/>
        <v>177991.96799999999</v>
      </c>
      <c r="J13" s="35">
        <f t="shared" si="1"/>
        <v>1796100.7680000002</v>
      </c>
      <c r="K13" s="72" t="s">
        <v>82</v>
      </c>
      <c r="L13" s="31">
        <v>362</v>
      </c>
      <c r="M13" s="37" t="s">
        <v>92</v>
      </c>
      <c r="N13" s="71"/>
    </row>
    <row r="14" spans="1:14" ht="215.25" customHeight="1" x14ac:dyDescent="0.25">
      <c r="A14" s="5" t="s">
        <v>33</v>
      </c>
      <c r="B14" s="4" t="s">
        <v>34</v>
      </c>
      <c r="C14" s="4" t="s">
        <v>23</v>
      </c>
      <c r="D14" s="32">
        <v>24</v>
      </c>
      <c r="E14" s="32">
        <v>1</v>
      </c>
      <c r="F14" s="31" t="s">
        <v>19</v>
      </c>
      <c r="G14" s="35">
        <f t="shared" ref="G14:G20" si="2">616000*8.8</f>
        <v>5420800</v>
      </c>
      <c r="H14" s="34">
        <v>0.08</v>
      </c>
      <c r="I14" s="35">
        <f t="shared" si="0"/>
        <v>433664</v>
      </c>
      <c r="J14" s="35">
        <f t="shared" si="1"/>
        <v>5854464</v>
      </c>
      <c r="K14" s="72" t="s">
        <v>82</v>
      </c>
      <c r="L14" s="31">
        <v>362</v>
      </c>
      <c r="M14" s="37" t="s">
        <v>92</v>
      </c>
      <c r="N14" s="71"/>
    </row>
    <row r="15" spans="1:14" ht="214.5" customHeight="1" x14ac:dyDescent="0.25">
      <c r="A15" s="5" t="s">
        <v>35</v>
      </c>
      <c r="B15" s="4" t="s">
        <v>31</v>
      </c>
      <c r="C15" s="4" t="s">
        <v>23</v>
      </c>
      <c r="D15" s="32">
        <v>24</v>
      </c>
      <c r="E15" s="32">
        <v>1</v>
      </c>
      <c r="F15" s="31" t="s">
        <v>24</v>
      </c>
      <c r="G15" s="35">
        <f t="shared" si="2"/>
        <v>5420800</v>
      </c>
      <c r="H15" s="34">
        <v>0.1</v>
      </c>
      <c r="I15" s="35">
        <f t="shared" si="0"/>
        <v>542080</v>
      </c>
      <c r="J15" s="35">
        <f t="shared" si="1"/>
        <v>5962880</v>
      </c>
      <c r="K15" s="72" t="s">
        <v>82</v>
      </c>
      <c r="L15" s="31">
        <v>362</v>
      </c>
      <c r="M15" s="37" t="s">
        <v>92</v>
      </c>
      <c r="N15" s="71"/>
    </row>
    <row r="16" spans="1:14" ht="197.25" customHeight="1" x14ac:dyDescent="0.25">
      <c r="A16" s="5" t="s">
        <v>36</v>
      </c>
      <c r="B16" s="4" t="s">
        <v>34</v>
      </c>
      <c r="C16" s="4" t="s">
        <v>23</v>
      </c>
      <c r="D16" s="32">
        <v>24</v>
      </c>
      <c r="E16" s="32">
        <v>1</v>
      </c>
      <c r="F16" s="31" t="s">
        <v>24</v>
      </c>
      <c r="G16" s="35">
        <f t="shared" si="2"/>
        <v>5420800</v>
      </c>
      <c r="H16" s="34">
        <v>0.1</v>
      </c>
      <c r="I16" s="35">
        <f t="shared" si="0"/>
        <v>542080</v>
      </c>
      <c r="J16" s="35">
        <f t="shared" si="1"/>
        <v>5962880</v>
      </c>
      <c r="K16" s="72" t="s">
        <v>82</v>
      </c>
      <c r="L16" s="31">
        <v>362</v>
      </c>
      <c r="M16" s="37" t="s">
        <v>92</v>
      </c>
      <c r="N16" s="71"/>
    </row>
    <row r="17" spans="1:15" ht="196.5" customHeight="1" x14ac:dyDescent="0.25">
      <c r="A17" s="5" t="s">
        <v>37</v>
      </c>
      <c r="B17" s="4" t="s">
        <v>34</v>
      </c>
      <c r="C17" s="4" t="s">
        <v>23</v>
      </c>
      <c r="D17" s="32">
        <v>24</v>
      </c>
      <c r="E17" s="32">
        <v>1</v>
      </c>
      <c r="F17" s="31" t="s">
        <v>24</v>
      </c>
      <c r="G17" s="35">
        <f t="shared" si="2"/>
        <v>5420800</v>
      </c>
      <c r="H17" s="34">
        <v>0.1</v>
      </c>
      <c r="I17" s="35">
        <f t="shared" si="0"/>
        <v>542080</v>
      </c>
      <c r="J17" s="35">
        <f t="shared" si="1"/>
        <v>5962880</v>
      </c>
      <c r="K17" s="72" t="s">
        <v>82</v>
      </c>
      <c r="L17" s="31">
        <v>362</v>
      </c>
      <c r="M17" s="37" t="s">
        <v>92</v>
      </c>
      <c r="N17" s="71"/>
    </row>
    <row r="18" spans="1:15" ht="192.75" customHeight="1" x14ac:dyDescent="0.25">
      <c r="A18" s="5" t="s">
        <v>38</v>
      </c>
      <c r="B18" s="4" t="s">
        <v>34</v>
      </c>
      <c r="C18" s="4" t="s">
        <v>23</v>
      </c>
      <c r="D18" s="32">
        <v>24</v>
      </c>
      <c r="E18" s="32">
        <v>1</v>
      </c>
      <c r="F18" s="31" t="s">
        <v>24</v>
      </c>
      <c r="G18" s="35">
        <f t="shared" si="2"/>
        <v>5420800</v>
      </c>
      <c r="H18" s="34">
        <v>0.1</v>
      </c>
      <c r="I18" s="35">
        <f t="shared" si="0"/>
        <v>542080</v>
      </c>
      <c r="J18" s="35">
        <f t="shared" si="1"/>
        <v>5962880</v>
      </c>
      <c r="K18" s="72" t="s">
        <v>82</v>
      </c>
      <c r="L18" s="31">
        <v>362</v>
      </c>
      <c r="M18" s="37" t="s">
        <v>92</v>
      </c>
      <c r="N18" s="71"/>
    </row>
    <row r="19" spans="1:15" ht="197.25" customHeight="1" x14ac:dyDescent="0.25">
      <c r="A19" s="5" t="s">
        <v>39</v>
      </c>
      <c r="B19" s="4" t="s">
        <v>34</v>
      </c>
      <c r="C19" s="4" t="s">
        <v>23</v>
      </c>
      <c r="D19" s="32">
        <v>24</v>
      </c>
      <c r="E19" s="32">
        <v>1</v>
      </c>
      <c r="F19" s="31" t="s">
        <v>24</v>
      </c>
      <c r="G19" s="35">
        <f t="shared" si="2"/>
        <v>5420800</v>
      </c>
      <c r="H19" s="34">
        <v>0.1</v>
      </c>
      <c r="I19" s="35">
        <f t="shared" si="0"/>
        <v>542080</v>
      </c>
      <c r="J19" s="35">
        <f t="shared" si="1"/>
        <v>5962880</v>
      </c>
      <c r="K19" s="72" t="s">
        <v>82</v>
      </c>
      <c r="L19" s="31">
        <v>362</v>
      </c>
      <c r="M19" s="37" t="s">
        <v>92</v>
      </c>
      <c r="N19" s="71"/>
    </row>
    <row r="20" spans="1:15" ht="195.75" customHeight="1" x14ac:dyDescent="0.25">
      <c r="A20" s="5" t="s">
        <v>40</v>
      </c>
      <c r="B20" s="4" t="s">
        <v>41</v>
      </c>
      <c r="C20" s="4" t="s">
        <v>23</v>
      </c>
      <c r="D20" s="32">
        <v>24</v>
      </c>
      <c r="E20" s="32">
        <v>1</v>
      </c>
      <c r="F20" s="31" t="s">
        <v>24</v>
      </c>
      <c r="G20" s="35">
        <f t="shared" si="2"/>
        <v>5420800</v>
      </c>
      <c r="H20" s="34">
        <v>0.1</v>
      </c>
      <c r="I20" s="35">
        <f t="shared" si="0"/>
        <v>542080</v>
      </c>
      <c r="J20" s="35">
        <f t="shared" si="1"/>
        <v>5962880</v>
      </c>
      <c r="K20" s="72" t="s">
        <v>82</v>
      </c>
      <c r="L20" s="31">
        <v>362</v>
      </c>
      <c r="M20" s="37" t="s">
        <v>92</v>
      </c>
      <c r="N20" s="71"/>
    </row>
    <row r="21" spans="1:15" ht="199.5" customHeight="1" x14ac:dyDescent="0.25">
      <c r="A21" s="5" t="s">
        <v>42</v>
      </c>
      <c r="B21" s="4" t="s">
        <v>34</v>
      </c>
      <c r="C21" s="4" t="s">
        <v>23</v>
      </c>
      <c r="D21" s="32">
        <v>14</v>
      </c>
      <c r="E21" s="32">
        <v>1</v>
      </c>
      <c r="F21" s="31" t="s">
        <v>24</v>
      </c>
      <c r="G21" s="35">
        <f>+((((616000*8.8)*29.85%)/8)*14)</f>
        <v>2831690.4</v>
      </c>
      <c r="H21" s="34">
        <v>0.1</v>
      </c>
      <c r="I21" s="35">
        <f t="shared" si="0"/>
        <v>283169.03999999998</v>
      </c>
      <c r="J21" s="35">
        <f t="shared" si="1"/>
        <v>3114859.44</v>
      </c>
      <c r="K21" s="72" t="s">
        <v>82</v>
      </c>
      <c r="L21" s="31">
        <v>362</v>
      </c>
      <c r="M21" s="37" t="s">
        <v>92</v>
      </c>
      <c r="N21" s="71"/>
    </row>
    <row r="22" spans="1:15" ht="199.5" customHeight="1" x14ac:dyDescent="0.25">
      <c r="A22" s="5" t="s">
        <v>43</v>
      </c>
      <c r="B22" s="4" t="s">
        <v>34</v>
      </c>
      <c r="C22" s="4" t="s">
        <v>27</v>
      </c>
      <c r="D22" s="32">
        <v>12</v>
      </c>
      <c r="E22" s="32">
        <v>1</v>
      </c>
      <c r="F22" s="31" t="s">
        <v>24</v>
      </c>
      <c r="G22" s="33">
        <f t="shared" ref="G22:G31" si="3">+((((((616000*8.8)*29.85%)/8)*12)/30)*20)</f>
        <v>1618108.8</v>
      </c>
      <c r="H22" s="34">
        <v>0.1</v>
      </c>
      <c r="I22" s="35">
        <f t="shared" si="0"/>
        <v>161810.88</v>
      </c>
      <c r="J22" s="35">
        <f t="shared" si="1"/>
        <v>1779919.6800000002</v>
      </c>
      <c r="K22" s="72" t="s">
        <v>82</v>
      </c>
      <c r="L22" s="31">
        <v>362</v>
      </c>
      <c r="M22" s="37" t="s">
        <v>92</v>
      </c>
      <c r="N22" s="71"/>
    </row>
    <row r="23" spans="1:15" ht="202.5" customHeight="1" x14ac:dyDescent="0.25">
      <c r="A23" s="5" t="s">
        <v>44</v>
      </c>
      <c r="B23" s="4" t="s">
        <v>34</v>
      </c>
      <c r="C23" s="4" t="s">
        <v>27</v>
      </c>
      <c r="D23" s="32">
        <v>12</v>
      </c>
      <c r="E23" s="32">
        <v>1</v>
      </c>
      <c r="F23" s="31" t="s">
        <v>24</v>
      </c>
      <c r="G23" s="33">
        <f t="shared" si="3"/>
        <v>1618108.8</v>
      </c>
      <c r="H23" s="34">
        <v>0.1</v>
      </c>
      <c r="I23" s="35">
        <f t="shared" si="0"/>
        <v>161810.88</v>
      </c>
      <c r="J23" s="35">
        <f t="shared" si="1"/>
        <v>1779919.6800000002</v>
      </c>
      <c r="K23" s="72" t="s">
        <v>82</v>
      </c>
      <c r="L23" s="31">
        <v>362</v>
      </c>
      <c r="M23" s="37" t="s">
        <v>92</v>
      </c>
      <c r="N23" s="71"/>
    </row>
    <row r="24" spans="1:15" ht="204" customHeight="1" x14ac:dyDescent="0.25">
      <c r="A24" s="5" t="s">
        <v>45</v>
      </c>
      <c r="B24" s="4" t="s">
        <v>31</v>
      </c>
      <c r="C24" s="4" t="s">
        <v>27</v>
      </c>
      <c r="D24" s="32">
        <v>12</v>
      </c>
      <c r="E24" s="32">
        <v>1</v>
      </c>
      <c r="F24" s="31" t="s">
        <v>24</v>
      </c>
      <c r="G24" s="33">
        <f t="shared" si="3"/>
        <v>1618108.8</v>
      </c>
      <c r="H24" s="34">
        <v>0.1</v>
      </c>
      <c r="I24" s="35">
        <f t="shared" si="0"/>
        <v>161810.88</v>
      </c>
      <c r="J24" s="35">
        <f t="shared" si="1"/>
        <v>1779919.6800000002</v>
      </c>
      <c r="K24" s="72" t="s">
        <v>82</v>
      </c>
      <c r="L24" s="31">
        <v>363</v>
      </c>
      <c r="M24" s="37" t="s">
        <v>92</v>
      </c>
      <c r="N24" s="71"/>
    </row>
    <row r="25" spans="1:15" ht="200.25" customHeight="1" x14ac:dyDescent="0.25">
      <c r="A25" s="5" t="s">
        <v>46</v>
      </c>
      <c r="B25" s="4" t="s">
        <v>41</v>
      </c>
      <c r="C25" s="4" t="s">
        <v>27</v>
      </c>
      <c r="D25" s="32">
        <v>12</v>
      </c>
      <c r="E25" s="32">
        <v>1</v>
      </c>
      <c r="F25" s="31" t="s">
        <v>24</v>
      </c>
      <c r="G25" s="33">
        <f t="shared" si="3"/>
        <v>1618108.8</v>
      </c>
      <c r="H25" s="34">
        <v>0.1</v>
      </c>
      <c r="I25" s="35">
        <f t="shared" si="0"/>
        <v>161810.88</v>
      </c>
      <c r="J25" s="35">
        <f t="shared" si="1"/>
        <v>1779919.6800000002</v>
      </c>
      <c r="K25" s="72" t="s">
        <v>82</v>
      </c>
      <c r="L25" s="31">
        <v>363</v>
      </c>
      <c r="M25" s="37" t="s">
        <v>92</v>
      </c>
      <c r="N25" s="71"/>
    </row>
    <row r="26" spans="1:15" ht="195.75" customHeight="1" x14ac:dyDescent="0.25">
      <c r="A26" s="5" t="s">
        <v>47</v>
      </c>
      <c r="B26" s="4" t="s">
        <v>34</v>
      </c>
      <c r="C26" s="4" t="s">
        <v>27</v>
      </c>
      <c r="D26" s="32">
        <v>12</v>
      </c>
      <c r="E26" s="32">
        <v>1</v>
      </c>
      <c r="F26" s="31" t="s">
        <v>24</v>
      </c>
      <c r="G26" s="33">
        <f t="shared" si="3"/>
        <v>1618108.8</v>
      </c>
      <c r="H26" s="34">
        <v>0.1</v>
      </c>
      <c r="I26" s="35">
        <f t="shared" si="0"/>
        <v>161810.88</v>
      </c>
      <c r="J26" s="35">
        <f t="shared" si="1"/>
        <v>1779919.6800000002</v>
      </c>
      <c r="K26" s="72" t="s">
        <v>82</v>
      </c>
      <c r="L26" s="31">
        <v>363</v>
      </c>
      <c r="M26" s="37" t="s">
        <v>92</v>
      </c>
      <c r="N26" s="71"/>
    </row>
    <row r="27" spans="1:15" ht="201" customHeight="1" x14ac:dyDescent="0.25">
      <c r="A27" s="5" t="s">
        <v>48</v>
      </c>
      <c r="B27" s="4" t="s">
        <v>41</v>
      </c>
      <c r="C27" s="4" t="s">
        <v>27</v>
      </c>
      <c r="D27" s="32">
        <v>12</v>
      </c>
      <c r="E27" s="32">
        <v>1</v>
      </c>
      <c r="F27" s="31" t="s">
        <v>24</v>
      </c>
      <c r="G27" s="33">
        <f t="shared" si="3"/>
        <v>1618108.8</v>
      </c>
      <c r="H27" s="34">
        <v>0.1</v>
      </c>
      <c r="I27" s="35">
        <f t="shared" si="0"/>
        <v>161810.88</v>
      </c>
      <c r="J27" s="35">
        <f t="shared" si="1"/>
        <v>1779919.6800000002</v>
      </c>
      <c r="K27" s="72" t="s">
        <v>82</v>
      </c>
      <c r="L27" s="31">
        <v>363</v>
      </c>
      <c r="M27" s="37" t="s">
        <v>92</v>
      </c>
      <c r="N27" s="71"/>
    </row>
    <row r="28" spans="1:15" ht="194.25" customHeight="1" x14ac:dyDescent="0.25">
      <c r="A28" s="5" t="s">
        <v>49</v>
      </c>
      <c r="B28" s="4" t="s">
        <v>34</v>
      </c>
      <c r="C28" s="4" t="s">
        <v>27</v>
      </c>
      <c r="D28" s="32">
        <v>12</v>
      </c>
      <c r="E28" s="32">
        <v>1</v>
      </c>
      <c r="F28" s="4" t="s">
        <v>50</v>
      </c>
      <c r="G28" s="33">
        <f t="shared" si="3"/>
        <v>1618108.8</v>
      </c>
      <c r="H28" s="34">
        <v>0.1</v>
      </c>
      <c r="I28" s="35">
        <f t="shared" si="0"/>
        <v>161810.88</v>
      </c>
      <c r="J28" s="35">
        <f t="shared" si="1"/>
        <v>1779919.6800000002</v>
      </c>
      <c r="K28" s="72" t="s">
        <v>82</v>
      </c>
      <c r="L28" s="31">
        <v>363</v>
      </c>
      <c r="M28" s="37" t="s">
        <v>92</v>
      </c>
      <c r="N28" s="71"/>
    </row>
    <row r="29" spans="1:15" ht="196.5" customHeight="1" x14ac:dyDescent="0.25">
      <c r="A29" s="5" t="s">
        <v>51</v>
      </c>
      <c r="B29" s="4" t="s">
        <v>34</v>
      </c>
      <c r="C29" s="4" t="s">
        <v>27</v>
      </c>
      <c r="D29" s="32">
        <v>12</v>
      </c>
      <c r="E29" s="32">
        <v>1</v>
      </c>
      <c r="F29" s="4" t="s">
        <v>50</v>
      </c>
      <c r="G29" s="33">
        <f t="shared" si="3"/>
        <v>1618108.8</v>
      </c>
      <c r="H29" s="34">
        <v>0.1</v>
      </c>
      <c r="I29" s="35">
        <f t="shared" si="0"/>
        <v>161810.88</v>
      </c>
      <c r="J29" s="35">
        <f t="shared" si="1"/>
        <v>1779919.6800000002</v>
      </c>
      <c r="K29" s="72" t="s">
        <v>82</v>
      </c>
      <c r="L29" s="31">
        <v>363</v>
      </c>
      <c r="M29" s="37" t="s">
        <v>92</v>
      </c>
      <c r="N29" s="71"/>
    </row>
    <row r="30" spans="1:15" ht="205.5" customHeight="1" x14ac:dyDescent="0.25">
      <c r="A30" s="5" t="s">
        <v>52</v>
      </c>
      <c r="B30" s="4" t="s">
        <v>34</v>
      </c>
      <c r="C30" s="4" t="s">
        <v>27</v>
      </c>
      <c r="D30" s="32">
        <v>12</v>
      </c>
      <c r="E30" s="32">
        <v>1</v>
      </c>
      <c r="F30" s="4" t="s">
        <v>24</v>
      </c>
      <c r="G30" s="33">
        <f t="shared" si="3"/>
        <v>1618108.8</v>
      </c>
      <c r="H30" s="34">
        <v>0.1</v>
      </c>
      <c r="I30" s="35">
        <f t="shared" si="0"/>
        <v>161810.88</v>
      </c>
      <c r="J30" s="35">
        <f t="shared" si="1"/>
        <v>1779919.6800000002</v>
      </c>
      <c r="K30" s="72" t="s">
        <v>82</v>
      </c>
      <c r="L30" s="31">
        <v>363</v>
      </c>
      <c r="M30" s="37" t="s">
        <v>92</v>
      </c>
      <c r="N30" s="71"/>
    </row>
    <row r="31" spans="1:15" ht="202.5" customHeight="1" x14ac:dyDescent="0.25">
      <c r="A31" s="5" t="s">
        <v>53</v>
      </c>
      <c r="B31" s="4" t="s">
        <v>34</v>
      </c>
      <c r="C31" s="4" t="s">
        <v>27</v>
      </c>
      <c r="D31" s="32">
        <v>12</v>
      </c>
      <c r="E31" s="32">
        <v>1</v>
      </c>
      <c r="F31" s="4" t="s">
        <v>50</v>
      </c>
      <c r="G31" s="33">
        <f t="shared" si="3"/>
        <v>1618108.8</v>
      </c>
      <c r="H31" s="34">
        <v>0.1</v>
      </c>
      <c r="I31" s="35">
        <f t="shared" si="0"/>
        <v>161810.88</v>
      </c>
      <c r="J31" s="35">
        <f t="shared" si="1"/>
        <v>1779919.6800000002</v>
      </c>
      <c r="K31" s="72" t="s">
        <v>82</v>
      </c>
      <c r="L31" s="74">
        <v>363</v>
      </c>
      <c r="M31" s="75" t="s">
        <v>92</v>
      </c>
      <c r="N31" s="76"/>
    </row>
    <row r="32" spans="1:15" ht="36" x14ac:dyDescent="0.25">
      <c r="D32" s="86"/>
      <c r="E32" s="87"/>
      <c r="F32" s="87"/>
      <c r="G32" s="87"/>
      <c r="K32" s="77"/>
      <c r="L32" s="73" t="s">
        <v>107</v>
      </c>
      <c r="M32" s="73" t="s">
        <v>108</v>
      </c>
      <c r="N32" s="73" t="s">
        <v>113</v>
      </c>
      <c r="O32" s="87"/>
    </row>
    <row r="33" spans="4:15" x14ac:dyDescent="0.25">
      <c r="D33" s="57"/>
      <c r="E33" s="88"/>
      <c r="F33" s="88"/>
      <c r="G33" s="88"/>
      <c r="K33" s="56" t="s">
        <v>111</v>
      </c>
      <c r="L33" s="78">
        <v>99679618</v>
      </c>
      <c r="M33" s="78">
        <v>99716743</v>
      </c>
      <c r="N33" s="78">
        <v>37125</v>
      </c>
      <c r="O33" s="88"/>
    </row>
    <row r="34" spans="4:15" x14ac:dyDescent="0.25">
      <c r="D34" s="57"/>
      <c r="E34" s="88"/>
      <c r="F34" s="88"/>
      <c r="G34" s="89"/>
      <c r="K34" s="56" t="s">
        <v>112</v>
      </c>
      <c r="L34" s="79">
        <v>1196155416</v>
      </c>
      <c r="M34" s="80">
        <v>1196600916</v>
      </c>
      <c r="N34" s="81">
        <v>445500</v>
      </c>
      <c r="O34" s="89"/>
    </row>
    <row r="35" spans="4:15" x14ac:dyDescent="0.25">
      <c r="D35" s="57"/>
      <c r="E35" s="90"/>
      <c r="F35" s="90"/>
      <c r="G35" s="91"/>
      <c r="K35" s="56" t="s">
        <v>109</v>
      </c>
      <c r="L35" s="82">
        <f>L34*0.03</f>
        <v>35884662.479999997</v>
      </c>
      <c r="M35" s="83">
        <f>M34*0.03</f>
        <v>35898027.479999997</v>
      </c>
      <c r="N35" s="84">
        <f>N34*0.03</f>
        <v>13365</v>
      </c>
      <c r="O35" s="91"/>
    </row>
    <row r="36" spans="4:15" x14ac:dyDescent="0.25">
      <c r="D36" s="57"/>
      <c r="E36" s="88"/>
      <c r="F36" s="88"/>
      <c r="G36" s="89"/>
      <c r="K36" s="56" t="s">
        <v>58</v>
      </c>
      <c r="L36" s="79">
        <f>L34+L35</f>
        <v>1232040078.48</v>
      </c>
      <c r="M36" s="80">
        <f>M34+M35</f>
        <v>1232498943.48</v>
      </c>
      <c r="N36" s="81">
        <f>N34+N35</f>
        <v>458865</v>
      </c>
      <c r="O36" s="89"/>
    </row>
    <row r="37" spans="4:15" x14ac:dyDescent="0.25">
      <c r="D37" s="57"/>
      <c r="E37" s="91"/>
      <c r="F37" s="90"/>
      <c r="G37" s="91"/>
      <c r="K37" s="56" t="s">
        <v>110</v>
      </c>
      <c r="L37" s="84">
        <f>L36*0.03</f>
        <v>36961202.354400001</v>
      </c>
      <c r="M37" s="83">
        <f>M36*0.03</f>
        <v>36974968.304399997</v>
      </c>
      <c r="N37" s="84">
        <f>N36*0.03</f>
        <v>13765.949999999999</v>
      </c>
      <c r="O37" s="91"/>
    </row>
    <row r="38" spans="4:15" x14ac:dyDescent="0.25">
      <c r="D38" s="57"/>
      <c r="E38" s="89"/>
      <c r="F38" s="88"/>
      <c r="G38" s="89"/>
      <c r="K38" s="56" t="s">
        <v>60</v>
      </c>
      <c r="L38" s="81">
        <f>L36+L37</f>
        <v>1269001280.8343999</v>
      </c>
      <c r="M38" s="80">
        <f>M36+M37</f>
        <v>1269473911.7844</v>
      </c>
      <c r="N38" s="81">
        <f>N36+N37</f>
        <v>472630.95</v>
      </c>
      <c r="O38" s="89"/>
    </row>
    <row r="39" spans="4:15" x14ac:dyDescent="0.25">
      <c r="D39" s="57"/>
      <c r="E39" s="89"/>
      <c r="F39" s="89"/>
      <c r="G39" s="89"/>
      <c r="K39" s="56" t="s">
        <v>67</v>
      </c>
      <c r="L39" s="81">
        <f>L36+L38</f>
        <v>2501041359.3143997</v>
      </c>
      <c r="M39" s="85">
        <f>M36+M38</f>
        <v>2501972855.2644</v>
      </c>
      <c r="N39" s="81">
        <f>N36+N38</f>
        <v>931495.95</v>
      </c>
      <c r="O39" s="89"/>
    </row>
    <row r="40" spans="4:15" x14ac:dyDescent="0.25">
      <c r="D40" s="1"/>
      <c r="E40" s="1"/>
      <c r="F40" s="1"/>
      <c r="G40" s="1"/>
      <c r="K40" s="172" t="s">
        <v>73</v>
      </c>
      <c r="L40" s="173" t="s">
        <v>114</v>
      </c>
      <c r="M40" s="173"/>
      <c r="N40" s="173"/>
    </row>
    <row r="41" spans="4:15" x14ac:dyDescent="0.25">
      <c r="K41" s="172"/>
      <c r="L41" s="173"/>
      <c r="M41" s="173"/>
      <c r="N41" s="173"/>
    </row>
    <row r="42" spans="4:15" x14ac:dyDescent="0.25">
      <c r="K42" s="172"/>
      <c r="L42" s="173"/>
      <c r="M42" s="173"/>
      <c r="N42" s="173"/>
    </row>
    <row r="43" spans="4:15" x14ac:dyDescent="0.25">
      <c r="K43" s="172"/>
      <c r="L43" s="173"/>
      <c r="M43" s="173"/>
      <c r="N43" s="173"/>
    </row>
    <row r="44" spans="4:15" x14ac:dyDescent="0.25">
      <c r="K44" s="172"/>
      <c r="L44" s="173"/>
      <c r="M44" s="173"/>
      <c r="N44" s="173"/>
    </row>
    <row r="45" spans="4:15" ht="63" customHeight="1" x14ac:dyDescent="0.25">
      <c r="K45" s="172"/>
      <c r="L45" s="173"/>
      <c r="M45" s="173"/>
      <c r="N45" s="173"/>
    </row>
  </sheetData>
  <mergeCells count="6">
    <mergeCell ref="A2:M3"/>
    <mergeCell ref="A4:C4"/>
    <mergeCell ref="D4:M4"/>
    <mergeCell ref="A6:A13"/>
    <mergeCell ref="K40:K45"/>
    <mergeCell ref="L40:N4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1"/>
  <sheetViews>
    <sheetView topLeftCell="D1" workbookViewId="0">
      <selection activeCell="J5" sqref="J5"/>
    </sheetView>
  </sheetViews>
  <sheetFormatPr baseColWidth="10" defaultRowHeight="15" x14ac:dyDescent="0.25"/>
  <cols>
    <col min="2" max="2" width="21.28515625" customWidth="1"/>
    <col min="3" max="3" width="17.7109375" customWidth="1"/>
    <col min="4" max="4" width="9.28515625" customWidth="1"/>
    <col min="5" max="5" width="11.5703125" bestFit="1" customWidth="1"/>
    <col min="6" max="6" width="19.85546875" customWidth="1"/>
    <col min="7" max="7" width="13.140625" bestFit="1" customWidth="1"/>
    <col min="8" max="9" width="11.5703125" bestFit="1" customWidth="1"/>
    <col min="10" max="10" width="37.140625" customWidth="1"/>
    <col min="11" max="11" width="14.85546875" customWidth="1"/>
    <col min="13" max="13" width="20.7109375" customWidth="1"/>
    <col min="14" max="14" width="13.5703125" customWidth="1"/>
  </cols>
  <sheetData>
    <row r="2" spans="1:14" x14ac:dyDescent="0.25">
      <c r="A2" s="168" t="s">
        <v>0</v>
      </c>
      <c r="B2" s="169"/>
      <c r="C2" s="169"/>
      <c r="D2" s="169"/>
      <c r="E2" s="169"/>
      <c r="F2" s="169"/>
      <c r="G2" s="169"/>
      <c r="H2" s="169"/>
      <c r="I2" s="169"/>
      <c r="J2" s="169"/>
      <c r="K2" s="169"/>
      <c r="L2" s="169"/>
      <c r="M2" s="169"/>
      <c r="N2" s="40"/>
    </row>
    <row r="3" spans="1:14" x14ac:dyDescent="0.25">
      <c r="A3" s="168"/>
      <c r="B3" s="169"/>
      <c r="C3" s="169"/>
      <c r="D3" s="169"/>
      <c r="E3" s="169"/>
      <c r="F3" s="169"/>
      <c r="G3" s="169"/>
      <c r="H3" s="169"/>
      <c r="I3" s="169"/>
      <c r="J3" s="169"/>
      <c r="K3" s="169"/>
      <c r="L3" s="169"/>
      <c r="M3" s="169"/>
      <c r="N3" s="40"/>
    </row>
    <row r="4" spans="1:14" x14ac:dyDescent="0.25">
      <c r="A4" s="105" t="s">
        <v>1</v>
      </c>
      <c r="B4" s="106"/>
      <c r="C4" s="107"/>
      <c r="D4" s="170" t="s">
        <v>115</v>
      </c>
      <c r="E4" s="171"/>
      <c r="F4" s="171"/>
      <c r="G4" s="171"/>
      <c r="H4" s="171"/>
      <c r="I4" s="171"/>
      <c r="J4" s="171"/>
      <c r="K4" s="171"/>
      <c r="L4" s="171"/>
      <c r="M4" s="171"/>
      <c r="N4" s="40"/>
    </row>
    <row r="5" spans="1:14" ht="36" x14ac:dyDescent="0.25">
      <c r="A5" s="30" t="s">
        <v>2</v>
      </c>
      <c r="B5" s="2" t="s">
        <v>3</v>
      </c>
      <c r="C5" s="30" t="s">
        <v>4</v>
      </c>
      <c r="D5" s="30" t="s">
        <v>5</v>
      </c>
      <c r="E5" s="30" t="s">
        <v>6</v>
      </c>
      <c r="F5" s="30" t="s">
        <v>7</v>
      </c>
      <c r="G5" s="2" t="s">
        <v>8</v>
      </c>
      <c r="H5" s="2" t="s">
        <v>9</v>
      </c>
      <c r="I5" s="2" t="s">
        <v>10</v>
      </c>
      <c r="J5" s="2" t="s">
        <v>11</v>
      </c>
      <c r="K5" s="2" t="s">
        <v>12</v>
      </c>
      <c r="L5" s="2" t="s">
        <v>13</v>
      </c>
      <c r="M5" s="2" t="s">
        <v>14</v>
      </c>
      <c r="N5" s="2" t="s">
        <v>15</v>
      </c>
    </row>
    <row r="6" spans="1:14" ht="48" x14ac:dyDescent="0.25">
      <c r="A6" s="103" t="s">
        <v>16</v>
      </c>
      <c r="B6" s="31" t="s">
        <v>17</v>
      </c>
      <c r="C6" s="4" t="s">
        <v>18</v>
      </c>
      <c r="D6" s="32">
        <v>12</v>
      </c>
      <c r="E6" s="32">
        <v>1</v>
      </c>
      <c r="F6" s="4" t="s">
        <v>19</v>
      </c>
      <c r="G6" s="33">
        <f>+((((616000*8.8)*29.85%)/8)*12)</f>
        <v>2427163.2000000002</v>
      </c>
      <c r="H6" s="34">
        <v>0.08</v>
      </c>
      <c r="I6" s="35">
        <f>+G6*H6</f>
        <v>194173.05600000001</v>
      </c>
      <c r="J6" s="35">
        <f>+G6+I6</f>
        <v>2621336.2560000001</v>
      </c>
      <c r="K6" s="36" t="s">
        <v>20</v>
      </c>
      <c r="L6" s="37" t="s">
        <v>116</v>
      </c>
      <c r="M6" s="37" t="s">
        <v>21</v>
      </c>
      <c r="N6" s="71"/>
    </row>
    <row r="7" spans="1:14" ht="36" x14ac:dyDescent="0.25">
      <c r="A7" s="103"/>
      <c r="B7" s="4" t="s">
        <v>22</v>
      </c>
      <c r="C7" s="4" t="s">
        <v>23</v>
      </c>
      <c r="D7" s="32">
        <v>24</v>
      </c>
      <c r="E7" s="32">
        <v>2</v>
      </c>
      <c r="F7" s="4" t="s">
        <v>24</v>
      </c>
      <c r="G7" s="35">
        <f>616000*8.8</f>
        <v>5420800</v>
      </c>
      <c r="H7" s="34">
        <v>0.1</v>
      </c>
      <c r="I7" s="35">
        <f t="shared" ref="I7:I32" si="0">+G7*H7</f>
        <v>542080</v>
      </c>
      <c r="J7" s="35">
        <f t="shared" ref="J7:J32" si="1">+G7+I7</f>
        <v>5962880</v>
      </c>
      <c r="K7" s="36" t="s">
        <v>20</v>
      </c>
      <c r="L7" s="37" t="s">
        <v>116</v>
      </c>
      <c r="M7" s="37" t="s">
        <v>21</v>
      </c>
      <c r="N7" s="71"/>
    </row>
    <row r="8" spans="1:14" ht="36" x14ac:dyDescent="0.25">
      <c r="A8" s="103"/>
      <c r="B8" s="4" t="s">
        <v>25</v>
      </c>
      <c r="C8" s="4" t="s">
        <v>23</v>
      </c>
      <c r="D8" s="32">
        <v>12</v>
      </c>
      <c r="E8" s="32">
        <v>1</v>
      </c>
      <c r="F8" s="4" t="s">
        <v>19</v>
      </c>
      <c r="G8" s="33">
        <f>+((((616000*8.8)*29.85%)/8)*12)</f>
        <v>2427163.2000000002</v>
      </c>
      <c r="H8" s="34">
        <v>0.08</v>
      </c>
      <c r="I8" s="35">
        <f t="shared" si="0"/>
        <v>194173.05600000001</v>
      </c>
      <c r="J8" s="35">
        <f t="shared" si="1"/>
        <v>2621336.2560000001</v>
      </c>
      <c r="K8" s="36" t="s">
        <v>20</v>
      </c>
      <c r="L8" s="37" t="s">
        <v>116</v>
      </c>
      <c r="M8" s="37" t="s">
        <v>21</v>
      </c>
      <c r="N8" s="71"/>
    </row>
    <row r="9" spans="1:14" ht="36" x14ac:dyDescent="0.25">
      <c r="A9" s="103"/>
      <c r="B9" s="4" t="s">
        <v>26</v>
      </c>
      <c r="C9" s="4" t="s">
        <v>27</v>
      </c>
      <c r="D9" s="32">
        <v>12</v>
      </c>
      <c r="E9" s="32">
        <v>3</v>
      </c>
      <c r="F9" s="4" t="s">
        <v>19</v>
      </c>
      <c r="G9" s="33">
        <f>+((((((616000*8.8)*29.85%)/8)*12)/30)*20)</f>
        <v>1618108.8</v>
      </c>
      <c r="H9" s="34">
        <v>0.08</v>
      </c>
      <c r="I9" s="35">
        <f t="shared" si="0"/>
        <v>129448.70400000001</v>
      </c>
      <c r="J9" s="35">
        <f t="shared" si="1"/>
        <v>1747557.504</v>
      </c>
      <c r="K9" s="36" t="s">
        <v>20</v>
      </c>
      <c r="L9" s="37" t="s">
        <v>116</v>
      </c>
      <c r="M9" s="37" t="s">
        <v>21</v>
      </c>
      <c r="N9" s="71"/>
    </row>
    <row r="10" spans="1:14" ht="36" x14ac:dyDescent="0.25">
      <c r="A10" s="103"/>
      <c r="B10" s="4" t="s">
        <v>25</v>
      </c>
      <c r="C10" s="4" t="s">
        <v>27</v>
      </c>
      <c r="D10" s="32">
        <v>12</v>
      </c>
      <c r="E10" s="32">
        <v>1</v>
      </c>
      <c r="F10" s="4" t="s">
        <v>24</v>
      </c>
      <c r="G10" s="33">
        <f>+((((((616000*8.8)*29.85%)/8)*12)/30)*20)</f>
        <v>1618108.8</v>
      </c>
      <c r="H10" s="34">
        <v>0.1</v>
      </c>
      <c r="I10" s="35">
        <f t="shared" si="0"/>
        <v>161810.88</v>
      </c>
      <c r="J10" s="35">
        <f t="shared" si="1"/>
        <v>1779919.6800000002</v>
      </c>
      <c r="K10" s="36" t="s">
        <v>20</v>
      </c>
      <c r="L10" s="37" t="s">
        <v>116</v>
      </c>
      <c r="M10" s="37" t="s">
        <v>21</v>
      </c>
      <c r="N10" s="71"/>
    </row>
    <row r="11" spans="1:14" ht="36" x14ac:dyDescent="0.25">
      <c r="A11" s="103"/>
      <c r="B11" s="4" t="s">
        <v>25</v>
      </c>
      <c r="C11" s="4" t="s">
        <v>27</v>
      </c>
      <c r="D11" s="32">
        <v>14</v>
      </c>
      <c r="E11" s="32">
        <v>1</v>
      </c>
      <c r="F11" s="4" t="s">
        <v>24</v>
      </c>
      <c r="G11" s="33">
        <f>+((((((616000*8.8)*29.85%)/8)*14)/30)*20)</f>
        <v>1887793.5999999999</v>
      </c>
      <c r="H11" s="34">
        <v>0.1</v>
      </c>
      <c r="I11" s="35">
        <f t="shared" si="0"/>
        <v>188779.36</v>
      </c>
      <c r="J11" s="35">
        <f t="shared" si="1"/>
        <v>2076572.96</v>
      </c>
      <c r="K11" s="36" t="s">
        <v>20</v>
      </c>
      <c r="L11" s="37" t="s">
        <v>116</v>
      </c>
      <c r="M11" s="37" t="s">
        <v>21</v>
      </c>
      <c r="N11" s="71"/>
    </row>
    <row r="12" spans="1:14" ht="36" x14ac:dyDescent="0.25">
      <c r="A12" s="103"/>
      <c r="B12" s="4" t="s">
        <v>28</v>
      </c>
      <c r="C12" s="4" t="s">
        <v>29</v>
      </c>
      <c r="D12" s="32">
        <v>24</v>
      </c>
      <c r="E12" s="32">
        <v>1</v>
      </c>
      <c r="F12" s="4" t="s">
        <v>30</v>
      </c>
      <c r="G12" s="35">
        <f>616000*8.8</f>
        <v>5420800</v>
      </c>
      <c r="H12" s="34">
        <v>0.11</v>
      </c>
      <c r="I12" s="35">
        <f t="shared" si="0"/>
        <v>596288</v>
      </c>
      <c r="J12" s="35">
        <f t="shared" si="1"/>
        <v>6017088</v>
      </c>
      <c r="K12" s="36" t="s">
        <v>20</v>
      </c>
      <c r="L12" s="37" t="s">
        <v>116</v>
      </c>
      <c r="M12" s="37" t="s">
        <v>21</v>
      </c>
      <c r="N12" s="71"/>
    </row>
    <row r="13" spans="1:14" ht="36" x14ac:dyDescent="0.25">
      <c r="A13" s="103"/>
      <c r="B13" s="4" t="s">
        <v>31</v>
      </c>
      <c r="C13" s="4" t="s">
        <v>27</v>
      </c>
      <c r="D13" s="32">
        <v>12</v>
      </c>
      <c r="E13" s="32">
        <v>1</v>
      </c>
      <c r="F13" s="4" t="s">
        <v>32</v>
      </c>
      <c r="G13" s="33">
        <f>+((((((616000*8.8)*29.85%)/8)*12)/30)*20)</f>
        <v>1618108.8</v>
      </c>
      <c r="H13" s="34">
        <v>0.11</v>
      </c>
      <c r="I13" s="35">
        <f t="shared" si="0"/>
        <v>177991.96799999999</v>
      </c>
      <c r="J13" s="35">
        <f t="shared" si="1"/>
        <v>1796100.7680000002</v>
      </c>
      <c r="K13" s="36" t="s">
        <v>20</v>
      </c>
      <c r="L13" s="37" t="s">
        <v>116</v>
      </c>
      <c r="M13" s="37" t="s">
        <v>21</v>
      </c>
      <c r="N13" s="71"/>
    </row>
    <row r="14" spans="1:14" ht="36" x14ac:dyDescent="0.25">
      <c r="A14" s="5" t="s">
        <v>33</v>
      </c>
      <c r="B14" s="4" t="s">
        <v>34</v>
      </c>
      <c r="C14" s="4" t="s">
        <v>23</v>
      </c>
      <c r="D14" s="32">
        <v>24</v>
      </c>
      <c r="E14" s="32">
        <v>1</v>
      </c>
      <c r="F14" s="31" t="s">
        <v>19</v>
      </c>
      <c r="G14" s="35">
        <f t="shared" ref="G14:G20" si="2">616000*8.8</f>
        <v>5420800</v>
      </c>
      <c r="H14" s="34">
        <v>0.08</v>
      </c>
      <c r="I14" s="35">
        <f t="shared" si="0"/>
        <v>433664</v>
      </c>
      <c r="J14" s="35">
        <f t="shared" si="1"/>
        <v>5854464</v>
      </c>
      <c r="K14" s="36" t="s">
        <v>20</v>
      </c>
      <c r="L14" s="37" t="s">
        <v>116</v>
      </c>
      <c r="M14" s="37" t="s">
        <v>21</v>
      </c>
      <c r="N14" s="71"/>
    </row>
    <row r="15" spans="1:14" ht="36" x14ac:dyDescent="0.25">
      <c r="A15" s="5" t="s">
        <v>35</v>
      </c>
      <c r="B15" s="4" t="s">
        <v>31</v>
      </c>
      <c r="C15" s="4" t="s">
        <v>23</v>
      </c>
      <c r="D15" s="32">
        <v>24</v>
      </c>
      <c r="E15" s="32">
        <v>1</v>
      </c>
      <c r="F15" s="31" t="s">
        <v>24</v>
      </c>
      <c r="G15" s="35">
        <f t="shared" si="2"/>
        <v>5420800</v>
      </c>
      <c r="H15" s="34">
        <v>0.1</v>
      </c>
      <c r="I15" s="35">
        <f t="shared" si="0"/>
        <v>542080</v>
      </c>
      <c r="J15" s="35">
        <f t="shared" si="1"/>
        <v>5962880</v>
      </c>
      <c r="K15" s="36" t="s">
        <v>20</v>
      </c>
      <c r="L15" s="37" t="s">
        <v>116</v>
      </c>
      <c r="M15" s="37" t="s">
        <v>117</v>
      </c>
      <c r="N15" s="71"/>
    </row>
    <row r="16" spans="1:14" ht="36" x14ac:dyDescent="0.25">
      <c r="A16" s="5" t="s">
        <v>36</v>
      </c>
      <c r="B16" s="4" t="s">
        <v>34</v>
      </c>
      <c r="C16" s="4" t="s">
        <v>23</v>
      </c>
      <c r="D16" s="32">
        <v>24</v>
      </c>
      <c r="E16" s="32">
        <v>1</v>
      </c>
      <c r="F16" s="31" t="s">
        <v>24</v>
      </c>
      <c r="G16" s="35">
        <f t="shared" si="2"/>
        <v>5420800</v>
      </c>
      <c r="H16" s="34">
        <v>0.1</v>
      </c>
      <c r="I16" s="35">
        <f t="shared" si="0"/>
        <v>542080</v>
      </c>
      <c r="J16" s="35">
        <f t="shared" si="1"/>
        <v>5962880</v>
      </c>
      <c r="K16" s="36" t="s">
        <v>20</v>
      </c>
      <c r="L16" s="37" t="s">
        <v>116</v>
      </c>
      <c r="M16" s="37" t="s">
        <v>21</v>
      </c>
      <c r="N16" s="71"/>
    </row>
    <row r="17" spans="1:14" ht="36" x14ac:dyDescent="0.25">
      <c r="A17" s="5" t="s">
        <v>37</v>
      </c>
      <c r="B17" s="4" t="s">
        <v>34</v>
      </c>
      <c r="C17" s="4" t="s">
        <v>23</v>
      </c>
      <c r="D17" s="32">
        <v>24</v>
      </c>
      <c r="E17" s="32">
        <v>1</v>
      </c>
      <c r="F17" s="31" t="s">
        <v>24</v>
      </c>
      <c r="G17" s="35">
        <f t="shared" si="2"/>
        <v>5420800</v>
      </c>
      <c r="H17" s="34">
        <v>0.1</v>
      </c>
      <c r="I17" s="35">
        <f t="shared" si="0"/>
        <v>542080</v>
      </c>
      <c r="J17" s="35">
        <f t="shared" si="1"/>
        <v>5962880</v>
      </c>
      <c r="K17" s="36" t="s">
        <v>20</v>
      </c>
      <c r="L17" s="37" t="s">
        <v>116</v>
      </c>
      <c r="M17" s="37" t="s">
        <v>117</v>
      </c>
      <c r="N17" s="71"/>
    </row>
    <row r="18" spans="1:14" ht="36" x14ac:dyDescent="0.25">
      <c r="A18" s="5" t="s">
        <v>38</v>
      </c>
      <c r="B18" s="4" t="s">
        <v>34</v>
      </c>
      <c r="C18" s="4" t="s">
        <v>23</v>
      </c>
      <c r="D18" s="32">
        <v>24</v>
      </c>
      <c r="E18" s="32">
        <v>1</v>
      </c>
      <c r="F18" s="31" t="s">
        <v>24</v>
      </c>
      <c r="G18" s="35">
        <f t="shared" si="2"/>
        <v>5420800</v>
      </c>
      <c r="H18" s="34">
        <v>0.1</v>
      </c>
      <c r="I18" s="35">
        <f t="shared" si="0"/>
        <v>542080</v>
      </c>
      <c r="J18" s="35">
        <f t="shared" si="1"/>
        <v>5962880</v>
      </c>
      <c r="K18" s="36" t="s">
        <v>20</v>
      </c>
      <c r="L18" s="37" t="s">
        <v>116</v>
      </c>
      <c r="M18" s="37" t="s">
        <v>21</v>
      </c>
      <c r="N18" s="71"/>
    </row>
    <row r="19" spans="1:14" ht="36" x14ac:dyDescent="0.25">
      <c r="A19" s="5" t="s">
        <v>39</v>
      </c>
      <c r="B19" s="4" t="s">
        <v>34</v>
      </c>
      <c r="C19" s="4" t="s">
        <v>23</v>
      </c>
      <c r="D19" s="32">
        <v>24</v>
      </c>
      <c r="E19" s="32">
        <v>1</v>
      </c>
      <c r="F19" s="31" t="s">
        <v>24</v>
      </c>
      <c r="G19" s="35">
        <f t="shared" si="2"/>
        <v>5420800</v>
      </c>
      <c r="H19" s="34">
        <v>0.1</v>
      </c>
      <c r="I19" s="35">
        <f t="shared" si="0"/>
        <v>542080</v>
      </c>
      <c r="J19" s="35">
        <f t="shared" si="1"/>
        <v>5962880</v>
      </c>
      <c r="K19" s="36" t="s">
        <v>20</v>
      </c>
      <c r="L19" s="37" t="s">
        <v>116</v>
      </c>
      <c r="M19" s="37" t="s">
        <v>21</v>
      </c>
      <c r="N19" s="71"/>
    </row>
    <row r="20" spans="1:14" ht="36" x14ac:dyDescent="0.25">
      <c r="A20" s="5" t="s">
        <v>40</v>
      </c>
      <c r="B20" s="4" t="s">
        <v>41</v>
      </c>
      <c r="C20" s="4" t="s">
        <v>23</v>
      </c>
      <c r="D20" s="32">
        <v>24</v>
      </c>
      <c r="E20" s="32">
        <v>1</v>
      </c>
      <c r="F20" s="31" t="s">
        <v>24</v>
      </c>
      <c r="G20" s="35">
        <f t="shared" si="2"/>
        <v>5420800</v>
      </c>
      <c r="H20" s="34">
        <v>0.1</v>
      </c>
      <c r="I20" s="35">
        <f t="shared" si="0"/>
        <v>542080</v>
      </c>
      <c r="J20" s="35">
        <f t="shared" si="1"/>
        <v>5962880</v>
      </c>
      <c r="K20" s="36" t="s">
        <v>20</v>
      </c>
      <c r="L20" s="37" t="s">
        <v>116</v>
      </c>
      <c r="M20" s="37" t="s">
        <v>21</v>
      </c>
      <c r="N20" s="71"/>
    </row>
    <row r="21" spans="1:14" ht="36" x14ac:dyDescent="0.25">
      <c r="A21" s="5" t="s">
        <v>42</v>
      </c>
      <c r="B21" s="4" t="s">
        <v>34</v>
      </c>
      <c r="C21" s="4" t="s">
        <v>23</v>
      </c>
      <c r="D21" s="32">
        <v>14</v>
      </c>
      <c r="E21" s="32">
        <v>1</v>
      </c>
      <c r="F21" s="31" t="s">
        <v>24</v>
      </c>
      <c r="G21" s="35">
        <f>+((((616000*8.8)*29.85%)/8)*14)</f>
        <v>2831690.4</v>
      </c>
      <c r="H21" s="34">
        <v>0.1</v>
      </c>
      <c r="I21" s="35">
        <f t="shared" si="0"/>
        <v>283169.03999999998</v>
      </c>
      <c r="J21" s="35">
        <f t="shared" si="1"/>
        <v>3114859.44</v>
      </c>
      <c r="K21" s="36" t="s">
        <v>20</v>
      </c>
      <c r="L21" s="37" t="s">
        <v>116</v>
      </c>
      <c r="M21" s="37" t="s">
        <v>21</v>
      </c>
      <c r="N21" s="71"/>
    </row>
    <row r="22" spans="1:14" ht="36" x14ac:dyDescent="0.25">
      <c r="A22" s="5" t="s">
        <v>43</v>
      </c>
      <c r="B22" s="4" t="s">
        <v>34</v>
      </c>
      <c r="C22" s="4" t="s">
        <v>27</v>
      </c>
      <c r="D22" s="32">
        <v>12</v>
      </c>
      <c r="E22" s="32">
        <v>1</v>
      </c>
      <c r="F22" s="31" t="s">
        <v>24</v>
      </c>
      <c r="G22" s="33">
        <f t="shared" ref="G22:G32" si="3">+((((((616000*8.8)*29.85%)/8)*12)/30)*20)</f>
        <v>1618108.8</v>
      </c>
      <c r="H22" s="34">
        <v>0.1</v>
      </c>
      <c r="I22" s="35">
        <f t="shared" si="0"/>
        <v>161810.88</v>
      </c>
      <c r="J22" s="35">
        <f t="shared" si="1"/>
        <v>1779919.6800000002</v>
      </c>
      <c r="K22" s="36" t="s">
        <v>20</v>
      </c>
      <c r="L22" s="37" t="s">
        <v>116</v>
      </c>
      <c r="M22" s="37" t="s">
        <v>21</v>
      </c>
      <c r="N22" s="71"/>
    </row>
    <row r="23" spans="1:14" ht="36" x14ac:dyDescent="0.25">
      <c r="A23" s="5" t="s">
        <v>44</v>
      </c>
      <c r="B23" s="4" t="s">
        <v>34</v>
      </c>
      <c r="C23" s="4" t="s">
        <v>27</v>
      </c>
      <c r="D23" s="32">
        <v>12</v>
      </c>
      <c r="E23" s="32">
        <v>1</v>
      </c>
      <c r="F23" s="31" t="s">
        <v>24</v>
      </c>
      <c r="G23" s="33">
        <f t="shared" si="3"/>
        <v>1618108.8</v>
      </c>
      <c r="H23" s="34">
        <v>0.1</v>
      </c>
      <c r="I23" s="35">
        <f t="shared" si="0"/>
        <v>161810.88</v>
      </c>
      <c r="J23" s="35">
        <f t="shared" si="1"/>
        <v>1779919.6800000002</v>
      </c>
      <c r="K23" s="36" t="s">
        <v>20</v>
      </c>
      <c r="L23" s="37" t="s">
        <v>116</v>
      </c>
      <c r="M23" s="37" t="s">
        <v>21</v>
      </c>
      <c r="N23" s="71"/>
    </row>
    <row r="24" spans="1:14" ht="36" x14ac:dyDescent="0.25">
      <c r="A24" s="5" t="s">
        <v>45</v>
      </c>
      <c r="B24" s="4" t="s">
        <v>31</v>
      </c>
      <c r="C24" s="4" t="s">
        <v>27</v>
      </c>
      <c r="D24" s="32">
        <v>12</v>
      </c>
      <c r="E24" s="32">
        <v>1</v>
      </c>
      <c r="F24" s="31" t="s">
        <v>24</v>
      </c>
      <c r="G24" s="33">
        <f t="shared" si="3"/>
        <v>1618108.8</v>
      </c>
      <c r="H24" s="34">
        <v>0.1</v>
      </c>
      <c r="I24" s="35">
        <f t="shared" si="0"/>
        <v>161810.88</v>
      </c>
      <c r="J24" s="35">
        <f t="shared" si="1"/>
        <v>1779919.6800000002</v>
      </c>
      <c r="K24" s="36" t="s">
        <v>20</v>
      </c>
      <c r="L24" s="37" t="s">
        <v>116</v>
      </c>
      <c r="M24" s="37" t="s">
        <v>21</v>
      </c>
      <c r="N24" s="71"/>
    </row>
    <row r="25" spans="1:14" ht="36" x14ac:dyDescent="0.25">
      <c r="A25" s="5" t="s">
        <v>46</v>
      </c>
      <c r="B25" s="4" t="s">
        <v>41</v>
      </c>
      <c r="C25" s="4" t="s">
        <v>27</v>
      </c>
      <c r="D25" s="32">
        <v>12</v>
      </c>
      <c r="E25" s="32">
        <v>1</v>
      </c>
      <c r="F25" s="31" t="s">
        <v>24</v>
      </c>
      <c r="G25" s="33">
        <f t="shared" si="3"/>
        <v>1618108.8</v>
      </c>
      <c r="H25" s="34">
        <v>0.1</v>
      </c>
      <c r="I25" s="35">
        <f t="shared" si="0"/>
        <v>161810.88</v>
      </c>
      <c r="J25" s="35">
        <f t="shared" si="1"/>
        <v>1779919.6800000002</v>
      </c>
      <c r="K25" s="36" t="s">
        <v>20</v>
      </c>
      <c r="L25" s="37" t="s">
        <v>116</v>
      </c>
      <c r="M25" s="37" t="s">
        <v>21</v>
      </c>
      <c r="N25" s="71"/>
    </row>
    <row r="26" spans="1:14" ht="36" x14ac:dyDescent="0.25">
      <c r="A26" s="5" t="s">
        <v>47</v>
      </c>
      <c r="B26" s="4" t="s">
        <v>34</v>
      </c>
      <c r="C26" s="4" t="s">
        <v>27</v>
      </c>
      <c r="D26" s="32">
        <v>12</v>
      </c>
      <c r="E26" s="32">
        <v>1</v>
      </c>
      <c r="F26" s="31" t="s">
        <v>24</v>
      </c>
      <c r="G26" s="33">
        <f t="shared" si="3"/>
        <v>1618108.8</v>
      </c>
      <c r="H26" s="34">
        <v>0.1</v>
      </c>
      <c r="I26" s="35">
        <f t="shared" si="0"/>
        <v>161810.88</v>
      </c>
      <c r="J26" s="35">
        <f t="shared" si="1"/>
        <v>1779919.6800000002</v>
      </c>
      <c r="K26" s="36" t="s">
        <v>20</v>
      </c>
      <c r="L26" s="37" t="s">
        <v>116</v>
      </c>
      <c r="M26" s="37" t="s">
        <v>21</v>
      </c>
      <c r="N26" s="71"/>
    </row>
    <row r="27" spans="1:14" ht="36" x14ac:dyDescent="0.25">
      <c r="A27" s="5" t="s">
        <v>48</v>
      </c>
      <c r="B27" s="4" t="s">
        <v>41</v>
      </c>
      <c r="C27" s="4" t="s">
        <v>27</v>
      </c>
      <c r="D27" s="32">
        <v>12</v>
      </c>
      <c r="E27" s="32">
        <v>1</v>
      </c>
      <c r="F27" s="31" t="s">
        <v>24</v>
      </c>
      <c r="G27" s="33">
        <f t="shared" si="3"/>
        <v>1618108.8</v>
      </c>
      <c r="H27" s="34">
        <v>0.1</v>
      </c>
      <c r="I27" s="35">
        <f t="shared" si="0"/>
        <v>161810.88</v>
      </c>
      <c r="J27" s="35">
        <f t="shared" si="1"/>
        <v>1779919.6800000002</v>
      </c>
      <c r="K27" s="36" t="s">
        <v>20</v>
      </c>
      <c r="L27" s="37" t="s">
        <v>116</v>
      </c>
      <c r="M27" s="37" t="s">
        <v>21</v>
      </c>
      <c r="N27" s="71"/>
    </row>
    <row r="28" spans="1:14" ht="36" x14ac:dyDescent="0.25">
      <c r="A28" s="5" t="s">
        <v>49</v>
      </c>
      <c r="B28" s="4" t="s">
        <v>34</v>
      </c>
      <c r="C28" s="4" t="s">
        <v>27</v>
      </c>
      <c r="D28" s="32">
        <v>12</v>
      </c>
      <c r="E28" s="32">
        <v>1</v>
      </c>
      <c r="F28" s="4" t="s">
        <v>50</v>
      </c>
      <c r="G28" s="33">
        <f t="shared" si="3"/>
        <v>1618108.8</v>
      </c>
      <c r="H28" s="34">
        <v>0.1</v>
      </c>
      <c r="I28" s="35">
        <f t="shared" si="0"/>
        <v>161810.88</v>
      </c>
      <c r="J28" s="35">
        <f t="shared" si="1"/>
        <v>1779919.6800000002</v>
      </c>
      <c r="K28" s="36" t="s">
        <v>20</v>
      </c>
      <c r="L28" s="37" t="s">
        <v>116</v>
      </c>
      <c r="M28" s="37" t="s">
        <v>21</v>
      </c>
      <c r="N28" s="71"/>
    </row>
    <row r="29" spans="1:14" ht="36" x14ac:dyDescent="0.25">
      <c r="A29" s="5" t="s">
        <v>51</v>
      </c>
      <c r="B29" s="4" t="s">
        <v>34</v>
      </c>
      <c r="C29" s="4" t="s">
        <v>27</v>
      </c>
      <c r="D29" s="32">
        <v>12</v>
      </c>
      <c r="E29" s="32">
        <v>1</v>
      </c>
      <c r="F29" s="4" t="s">
        <v>50</v>
      </c>
      <c r="G29" s="33">
        <f t="shared" si="3"/>
        <v>1618108.8</v>
      </c>
      <c r="H29" s="34">
        <v>0.1</v>
      </c>
      <c r="I29" s="35">
        <f t="shared" si="0"/>
        <v>161810.88</v>
      </c>
      <c r="J29" s="35">
        <f t="shared" si="1"/>
        <v>1779919.6800000002</v>
      </c>
      <c r="K29" s="36" t="s">
        <v>20</v>
      </c>
      <c r="L29" s="37" t="s">
        <v>116</v>
      </c>
      <c r="M29" s="37" t="s">
        <v>21</v>
      </c>
      <c r="N29" s="71"/>
    </row>
    <row r="30" spans="1:14" ht="36" x14ac:dyDescent="0.25">
      <c r="A30" s="5" t="s">
        <v>52</v>
      </c>
      <c r="B30" s="4" t="s">
        <v>34</v>
      </c>
      <c r="C30" s="4" t="s">
        <v>27</v>
      </c>
      <c r="D30" s="32">
        <v>12</v>
      </c>
      <c r="E30" s="32">
        <v>1</v>
      </c>
      <c r="F30" s="4" t="s">
        <v>24</v>
      </c>
      <c r="G30" s="33">
        <f t="shared" si="3"/>
        <v>1618108.8</v>
      </c>
      <c r="H30" s="34">
        <v>0.1</v>
      </c>
      <c r="I30" s="35">
        <f t="shared" si="0"/>
        <v>161810.88</v>
      </c>
      <c r="J30" s="35">
        <f t="shared" si="1"/>
        <v>1779919.6800000002</v>
      </c>
      <c r="K30" s="36" t="s">
        <v>20</v>
      </c>
      <c r="L30" s="37" t="s">
        <v>116</v>
      </c>
      <c r="M30" s="37" t="s">
        <v>21</v>
      </c>
      <c r="N30" s="71"/>
    </row>
    <row r="31" spans="1:14" ht="36" x14ac:dyDescent="0.25">
      <c r="A31" s="5" t="s">
        <v>53</v>
      </c>
      <c r="B31" s="4" t="s">
        <v>34</v>
      </c>
      <c r="C31" s="4" t="s">
        <v>27</v>
      </c>
      <c r="D31" s="32">
        <v>12</v>
      </c>
      <c r="E31" s="32">
        <v>1</v>
      </c>
      <c r="F31" s="4" t="s">
        <v>50</v>
      </c>
      <c r="G31" s="33">
        <f t="shared" si="3"/>
        <v>1618108.8</v>
      </c>
      <c r="H31" s="34">
        <v>0.1</v>
      </c>
      <c r="I31" s="35">
        <f t="shared" si="0"/>
        <v>161810.88</v>
      </c>
      <c r="J31" s="35">
        <f t="shared" si="1"/>
        <v>1779919.6800000002</v>
      </c>
      <c r="K31" s="36" t="s">
        <v>20</v>
      </c>
      <c r="L31" s="37" t="s">
        <v>116</v>
      </c>
      <c r="M31" s="37" t="s">
        <v>21</v>
      </c>
      <c r="N31" s="71"/>
    </row>
    <row r="32" spans="1:14" ht="36" x14ac:dyDescent="0.25">
      <c r="A32" s="5" t="s">
        <v>54</v>
      </c>
      <c r="B32" s="4" t="s">
        <v>34</v>
      </c>
      <c r="C32" s="4" t="s">
        <v>27</v>
      </c>
      <c r="D32" s="32">
        <v>12</v>
      </c>
      <c r="E32" s="32">
        <v>1</v>
      </c>
      <c r="F32" s="4" t="s">
        <v>24</v>
      </c>
      <c r="G32" s="33">
        <f t="shared" si="3"/>
        <v>1618108.8</v>
      </c>
      <c r="H32" s="34">
        <v>0.1</v>
      </c>
      <c r="I32" s="35">
        <f t="shared" si="0"/>
        <v>161810.88</v>
      </c>
      <c r="J32" s="35">
        <f t="shared" si="1"/>
        <v>1779919.6800000002</v>
      </c>
      <c r="K32" s="36" t="s">
        <v>20</v>
      </c>
      <c r="L32" s="37" t="s">
        <v>116</v>
      </c>
      <c r="M32" s="37" t="s">
        <v>21</v>
      </c>
      <c r="N32" s="71"/>
    </row>
    <row r="33" spans="1:14" x14ac:dyDescent="0.25">
      <c r="A33" s="92"/>
      <c r="B33" s="92"/>
      <c r="C33" s="92"/>
      <c r="D33" s="92"/>
      <c r="E33" s="92"/>
      <c r="F33" s="92"/>
      <c r="G33" s="92"/>
      <c r="H33" s="92"/>
      <c r="I33" s="93"/>
      <c r="J33" s="41" t="s">
        <v>55</v>
      </c>
      <c r="K33" s="109">
        <v>99981004</v>
      </c>
      <c r="L33" s="109"/>
      <c r="M33" s="109"/>
      <c r="N33" s="109"/>
    </row>
    <row r="34" spans="1:14" x14ac:dyDescent="0.25">
      <c r="A34" s="94"/>
      <c r="B34" s="94"/>
      <c r="C34" s="94"/>
      <c r="D34" s="94"/>
      <c r="E34" s="94"/>
      <c r="F34" s="94"/>
      <c r="G34" s="94"/>
      <c r="H34" s="94"/>
      <c r="I34" s="95"/>
      <c r="J34" s="2" t="s">
        <v>56</v>
      </c>
      <c r="K34" s="101">
        <f>+K33*12</f>
        <v>1199772048</v>
      </c>
      <c r="L34" s="101"/>
      <c r="M34" s="101"/>
      <c r="N34" s="101"/>
    </row>
    <row r="35" spans="1:14" x14ac:dyDescent="0.25">
      <c r="A35" s="96"/>
      <c r="B35" s="96"/>
      <c r="C35" s="96"/>
      <c r="D35" s="96"/>
      <c r="E35" s="96"/>
      <c r="F35" s="96"/>
      <c r="G35" s="96"/>
      <c r="H35" s="96"/>
      <c r="I35" s="94"/>
      <c r="J35" s="30" t="s">
        <v>57</v>
      </c>
      <c r="K35" s="101">
        <f>K34*0.03</f>
        <v>35993161.439999998</v>
      </c>
      <c r="L35" s="101"/>
      <c r="M35" s="101"/>
      <c r="N35" s="101"/>
    </row>
    <row r="36" spans="1:14" x14ac:dyDescent="0.25">
      <c r="A36" s="96"/>
      <c r="B36" s="96"/>
      <c r="C36" s="96"/>
      <c r="D36" s="96"/>
      <c r="E36" s="96"/>
      <c r="F36" s="96"/>
      <c r="G36" s="96"/>
      <c r="H36" s="96"/>
      <c r="I36" s="94"/>
      <c r="J36" s="30" t="s">
        <v>58</v>
      </c>
      <c r="K36" s="101">
        <f>K34+K35</f>
        <v>1235765209.4400001</v>
      </c>
      <c r="L36" s="174"/>
      <c r="M36" s="174"/>
      <c r="N36" s="174"/>
    </row>
    <row r="37" spans="1:14" x14ac:dyDescent="0.25">
      <c r="A37" s="96"/>
      <c r="B37" s="96"/>
      <c r="C37" s="96"/>
      <c r="D37" s="96"/>
      <c r="E37" s="96"/>
      <c r="F37" s="96"/>
      <c r="G37" s="96"/>
      <c r="H37" s="96"/>
      <c r="I37" s="94"/>
      <c r="J37" s="30" t="s">
        <v>59</v>
      </c>
      <c r="K37" s="101">
        <f>K36*0.03</f>
        <v>37072956.283200003</v>
      </c>
      <c r="L37" s="101"/>
      <c r="M37" s="101"/>
      <c r="N37" s="101"/>
    </row>
    <row r="38" spans="1:14" x14ac:dyDescent="0.25">
      <c r="A38" s="96"/>
      <c r="B38" s="96"/>
      <c r="C38" s="96"/>
      <c r="D38" s="96"/>
      <c r="E38" s="96"/>
      <c r="F38" s="96"/>
      <c r="G38" s="96"/>
      <c r="H38" s="96"/>
      <c r="I38" s="94"/>
      <c r="J38" s="30" t="s">
        <v>60</v>
      </c>
      <c r="K38" s="101">
        <f>K36+K37</f>
        <v>1272838165.7232001</v>
      </c>
      <c r="L38" s="101"/>
      <c r="M38" s="101"/>
      <c r="N38" s="101"/>
    </row>
    <row r="39" spans="1:14" x14ac:dyDescent="0.25">
      <c r="A39" s="96"/>
      <c r="B39" s="96"/>
      <c r="C39" s="96"/>
      <c r="D39" s="96"/>
      <c r="E39" s="96"/>
      <c r="F39" s="96"/>
      <c r="G39" s="96"/>
      <c r="H39" s="96"/>
      <c r="I39" s="94"/>
      <c r="J39" s="30" t="s">
        <v>61</v>
      </c>
      <c r="K39" s="101">
        <f>K36+K38</f>
        <v>2508603375.1632004</v>
      </c>
      <c r="L39" s="101"/>
      <c r="M39" s="101"/>
      <c r="N39" s="101"/>
    </row>
    <row r="40" spans="1:14" x14ac:dyDescent="0.25">
      <c r="A40" s="96"/>
      <c r="B40" s="96"/>
      <c r="C40" s="96"/>
      <c r="D40" s="96"/>
      <c r="E40" s="96"/>
      <c r="F40" s="96"/>
      <c r="G40" s="96"/>
      <c r="H40" s="96"/>
      <c r="I40" s="94"/>
      <c r="J40" s="30" t="s">
        <v>62</v>
      </c>
      <c r="K40" s="174" t="s">
        <v>63</v>
      </c>
      <c r="L40" s="174"/>
      <c r="M40" s="174"/>
      <c r="N40" s="174"/>
    </row>
    <row r="41" spans="1:14" ht="29.25" customHeight="1" x14ac:dyDescent="0.25">
      <c r="A41" s="96"/>
      <c r="B41" s="96"/>
      <c r="C41" s="96"/>
      <c r="D41" s="96"/>
      <c r="E41" s="96"/>
      <c r="F41" s="96"/>
      <c r="G41" s="96"/>
      <c r="H41" s="96"/>
      <c r="I41" s="94"/>
      <c r="J41" s="30" t="s">
        <v>64</v>
      </c>
      <c r="K41" s="166" t="s">
        <v>65</v>
      </c>
      <c r="L41" s="174"/>
      <c r="M41" s="174"/>
      <c r="N41" s="174"/>
    </row>
  </sheetData>
  <mergeCells count="13">
    <mergeCell ref="K41:N41"/>
    <mergeCell ref="K35:N35"/>
    <mergeCell ref="K36:N36"/>
    <mergeCell ref="K37:N37"/>
    <mergeCell ref="K38:N38"/>
    <mergeCell ref="K39:N39"/>
    <mergeCell ref="K40:N40"/>
    <mergeCell ref="K34:N34"/>
    <mergeCell ref="A2:M3"/>
    <mergeCell ref="A4:C4"/>
    <mergeCell ref="D4:M4"/>
    <mergeCell ref="A6:A13"/>
    <mergeCell ref="K33:N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election activeCell="B23" sqref="B23"/>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1"/>
  <sheetViews>
    <sheetView topLeftCell="D29" workbookViewId="0">
      <selection activeCell="D4" sqref="D4:K4"/>
    </sheetView>
  </sheetViews>
  <sheetFormatPr baseColWidth="10" defaultRowHeight="15" x14ac:dyDescent="0.25"/>
  <cols>
    <col min="2" max="2" width="16.85546875" customWidth="1"/>
    <col min="3" max="3" width="33" customWidth="1"/>
    <col min="6" max="6" width="35.42578125" customWidth="1"/>
    <col min="10" max="10" width="35.28515625" customWidth="1"/>
    <col min="11" max="11" width="16" customWidth="1"/>
    <col min="13" max="13" width="19.28515625" customWidth="1"/>
    <col min="14" max="14" width="14.28515625" customWidth="1"/>
  </cols>
  <sheetData>
    <row r="2" spans="1:14" x14ac:dyDescent="0.25">
      <c r="A2" s="102" t="s">
        <v>0</v>
      </c>
      <c r="B2" s="102"/>
      <c r="C2" s="102"/>
      <c r="D2" s="102"/>
      <c r="E2" s="102"/>
      <c r="F2" s="102"/>
      <c r="G2" s="102"/>
      <c r="H2" s="102"/>
      <c r="I2" s="102"/>
      <c r="J2" s="102"/>
      <c r="K2" s="102"/>
      <c r="L2" s="29"/>
      <c r="M2" s="29"/>
      <c r="N2" s="29"/>
    </row>
    <row r="3" spans="1:14" x14ac:dyDescent="0.25">
      <c r="A3" s="102"/>
      <c r="B3" s="102"/>
      <c r="C3" s="102"/>
      <c r="D3" s="102"/>
      <c r="E3" s="102"/>
      <c r="F3" s="102"/>
      <c r="G3" s="102"/>
      <c r="H3" s="102"/>
      <c r="I3" s="102"/>
      <c r="J3" s="102"/>
      <c r="K3" s="102"/>
      <c r="L3" s="29"/>
      <c r="M3" s="29"/>
      <c r="N3" s="29"/>
    </row>
    <row r="4" spans="1:14" x14ac:dyDescent="0.25">
      <c r="A4" s="105" t="s">
        <v>1</v>
      </c>
      <c r="B4" s="106"/>
      <c r="C4" s="107"/>
      <c r="D4" s="105" t="s">
        <v>122</v>
      </c>
      <c r="E4" s="106"/>
      <c r="F4" s="106"/>
      <c r="G4" s="106"/>
      <c r="H4" s="106"/>
      <c r="I4" s="106"/>
      <c r="J4" s="106"/>
      <c r="K4" s="108"/>
      <c r="L4" s="29"/>
      <c r="M4" s="29"/>
      <c r="N4" s="29"/>
    </row>
    <row r="5" spans="1:14" ht="24" x14ac:dyDescent="0.25">
      <c r="A5" s="30" t="s">
        <v>2</v>
      </c>
      <c r="B5" s="2" t="s">
        <v>3</v>
      </c>
      <c r="C5" s="30" t="s">
        <v>4</v>
      </c>
      <c r="D5" s="30" t="s">
        <v>5</v>
      </c>
      <c r="E5" s="30" t="s">
        <v>6</v>
      </c>
      <c r="F5" s="30" t="s">
        <v>7</v>
      </c>
      <c r="G5" s="2" t="s">
        <v>8</v>
      </c>
      <c r="H5" s="2" t="s">
        <v>9</v>
      </c>
      <c r="I5" s="2" t="s">
        <v>10</v>
      </c>
      <c r="J5" s="2" t="s">
        <v>11</v>
      </c>
      <c r="K5" s="3" t="s">
        <v>12</v>
      </c>
      <c r="L5" s="2" t="s">
        <v>13</v>
      </c>
      <c r="M5" s="2" t="s">
        <v>14</v>
      </c>
      <c r="N5" s="2" t="s">
        <v>15</v>
      </c>
    </row>
    <row r="6" spans="1:14" ht="48" x14ac:dyDescent="0.25">
      <c r="A6" s="103" t="s">
        <v>16</v>
      </c>
      <c r="B6" s="31" t="s">
        <v>17</v>
      </c>
      <c r="C6" s="32" t="s">
        <v>18</v>
      </c>
      <c r="D6" s="32">
        <v>12</v>
      </c>
      <c r="E6" s="32">
        <v>1</v>
      </c>
      <c r="F6" s="32" t="s">
        <v>19</v>
      </c>
      <c r="G6" s="33">
        <v>2427163.2000000002</v>
      </c>
      <c r="H6" s="34">
        <v>0.08</v>
      </c>
      <c r="I6" s="35">
        <v>194173.05600000001</v>
      </c>
      <c r="J6" s="35">
        <v>2621336.2560000001</v>
      </c>
      <c r="K6" s="36" t="s">
        <v>20</v>
      </c>
      <c r="L6" s="37">
        <v>365</v>
      </c>
      <c r="M6" s="37" t="s">
        <v>21</v>
      </c>
      <c r="N6" s="37"/>
    </row>
    <row r="7" spans="1:14" ht="36" x14ac:dyDescent="0.25">
      <c r="A7" s="103"/>
      <c r="B7" s="4" t="s">
        <v>22</v>
      </c>
      <c r="C7" s="32" t="s">
        <v>23</v>
      </c>
      <c r="D7" s="32">
        <v>24</v>
      </c>
      <c r="E7" s="32">
        <v>2</v>
      </c>
      <c r="F7" s="4" t="s">
        <v>24</v>
      </c>
      <c r="G7" s="35">
        <v>5420800</v>
      </c>
      <c r="H7" s="34">
        <v>0.1</v>
      </c>
      <c r="I7" s="35">
        <v>542080</v>
      </c>
      <c r="J7" s="35">
        <v>5962880</v>
      </c>
      <c r="K7" s="38" t="s">
        <v>20</v>
      </c>
      <c r="L7" s="37">
        <v>365</v>
      </c>
      <c r="M7" s="37" t="s">
        <v>21</v>
      </c>
      <c r="N7" s="37"/>
    </row>
    <row r="8" spans="1:14" ht="36" x14ac:dyDescent="0.25">
      <c r="A8" s="103"/>
      <c r="B8" s="4" t="s">
        <v>25</v>
      </c>
      <c r="C8" s="32" t="s">
        <v>23</v>
      </c>
      <c r="D8" s="32">
        <v>12</v>
      </c>
      <c r="E8" s="32">
        <v>1</v>
      </c>
      <c r="F8" s="4" t="s">
        <v>19</v>
      </c>
      <c r="G8" s="33">
        <v>2427163.2000000002</v>
      </c>
      <c r="H8" s="34">
        <v>0.08</v>
      </c>
      <c r="I8" s="35">
        <v>194173.05600000001</v>
      </c>
      <c r="J8" s="35">
        <v>2621336.2560000001</v>
      </c>
      <c r="K8" s="38" t="s">
        <v>20</v>
      </c>
      <c r="L8" s="37">
        <v>365</v>
      </c>
      <c r="M8" s="37" t="s">
        <v>21</v>
      </c>
      <c r="N8" s="37"/>
    </row>
    <row r="9" spans="1:14" ht="36" x14ac:dyDescent="0.25">
      <c r="A9" s="103"/>
      <c r="B9" s="4" t="s">
        <v>26</v>
      </c>
      <c r="C9" s="32" t="s">
        <v>27</v>
      </c>
      <c r="D9" s="32">
        <v>12</v>
      </c>
      <c r="E9" s="32">
        <v>3</v>
      </c>
      <c r="F9" s="4" t="s">
        <v>19</v>
      </c>
      <c r="G9" s="33">
        <v>1618108.8</v>
      </c>
      <c r="H9" s="34">
        <v>0.08</v>
      </c>
      <c r="I9" s="35">
        <v>129448.70400000001</v>
      </c>
      <c r="J9" s="35">
        <v>1747557.504</v>
      </c>
      <c r="K9" s="38" t="s">
        <v>20</v>
      </c>
      <c r="L9" s="37">
        <v>365</v>
      </c>
      <c r="M9" s="37" t="s">
        <v>21</v>
      </c>
      <c r="N9" s="37"/>
    </row>
    <row r="10" spans="1:14" ht="36" x14ac:dyDescent="0.25">
      <c r="A10" s="103"/>
      <c r="B10" s="4" t="s">
        <v>25</v>
      </c>
      <c r="C10" s="32" t="s">
        <v>27</v>
      </c>
      <c r="D10" s="32">
        <v>12</v>
      </c>
      <c r="E10" s="32">
        <v>1</v>
      </c>
      <c r="F10" s="4" t="s">
        <v>24</v>
      </c>
      <c r="G10" s="33">
        <v>1618108.8</v>
      </c>
      <c r="H10" s="34">
        <v>0.1</v>
      </c>
      <c r="I10" s="35">
        <v>161810.88</v>
      </c>
      <c r="J10" s="35">
        <v>1779919.6800000002</v>
      </c>
      <c r="K10" s="38" t="s">
        <v>20</v>
      </c>
      <c r="L10" s="37">
        <v>365</v>
      </c>
      <c r="M10" s="37" t="s">
        <v>21</v>
      </c>
      <c r="N10" s="37"/>
    </row>
    <row r="11" spans="1:14" ht="36" x14ac:dyDescent="0.25">
      <c r="A11" s="103"/>
      <c r="B11" s="4" t="s">
        <v>25</v>
      </c>
      <c r="C11" s="32" t="s">
        <v>27</v>
      </c>
      <c r="D11" s="32">
        <v>14</v>
      </c>
      <c r="E11" s="32">
        <v>1</v>
      </c>
      <c r="F11" s="4" t="s">
        <v>24</v>
      </c>
      <c r="G11" s="33">
        <v>1887793.5999999999</v>
      </c>
      <c r="H11" s="34">
        <v>0.1</v>
      </c>
      <c r="I11" s="35">
        <v>188779.36</v>
      </c>
      <c r="J11" s="35">
        <v>2076572.96</v>
      </c>
      <c r="K11" s="38" t="s">
        <v>20</v>
      </c>
      <c r="L11" s="37">
        <v>365</v>
      </c>
      <c r="M11" s="37" t="s">
        <v>21</v>
      </c>
      <c r="N11" s="37"/>
    </row>
    <row r="12" spans="1:14" ht="36" x14ac:dyDescent="0.25">
      <c r="A12" s="103"/>
      <c r="B12" s="4" t="s">
        <v>28</v>
      </c>
      <c r="C12" s="32" t="s">
        <v>29</v>
      </c>
      <c r="D12" s="32">
        <v>24</v>
      </c>
      <c r="E12" s="32">
        <v>1</v>
      </c>
      <c r="F12" s="4" t="s">
        <v>30</v>
      </c>
      <c r="G12" s="35">
        <v>5420800</v>
      </c>
      <c r="H12" s="34">
        <v>0.11</v>
      </c>
      <c r="I12" s="35">
        <v>596288</v>
      </c>
      <c r="J12" s="35">
        <v>6017088</v>
      </c>
      <c r="K12" s="38" t="s">
        <v>20</v>
      </c>
      <c r="L12" s="37">
        <v>365</v>
      </c>
      <c r="M12" s="37" t="s">
        <v>21</v>
      </c>
      <c r="N12" s="37"/>
    </row>
    <row r="13" spans="1:14" ht="36" x14ac:dyDescent="0.25">
      <c r="A13" s="103"/>
      <c r="B13" s="4" t="s">
        <v>31</v>
      </c>
      <c r="C13" s="32" t="s">
        <v>27</v>
      </c>
      <c r="D13" s="32">
        <v>12</v>
      </c>
      <c r="E13" s="32">
        <v>1</v>
      </c>
      <c r="F13" s="4" t="s">
        <v>32</v>
      </c>
      <c r="G13" s="33">
        <v>1618108.8</v>
      </c>
      <c r="H13" s="34">
        <v>0.11</v>
      </c>
      <c r="I13" s="35">
        <v>177991.96799999999</v>
      </c>
      <c r="J13" s="35">
        <v>1796100.7680000002</v>
      </c>
      <c r="K13" s="38" t="s">
        <v>20</v>
      </c>
      <c r="L13" s="37">
        <v>365</v>
      </c>
      <c r="M13" s="37" t="s">
        <v>21</v>
      </c>
      <c r="N13" s="37"/>
    </row>
    <row r="14" spans="1:14" ht="36" x14ac:dyDescent="0.25">
      <c r="A14" s="5" t="s">
        <v>33</v>
      </c>
      <c r="B14" s="4" t="s">
        <v>34</v>
      </c>
      <c r="C14" s="32" t="s">
        <v>23</v>
      </c>
      <c r="D14" s="32">
        <v>24</v>
      </c>
      <c r="E14" s="32">
        <v>1</v>
      </c>
      <c r="F14" s="37" t="s">
        <v>19</v>
      </c>
      <c r="G14" s="35">
        <v>5420800</v>
      </c>
      <c r="H14" s="34">
        <v>0.08</v>
      </c>
      <c r="I14" s="35">
        <v>433664</v>
      </c>
      <c r="J14" s="35">
        <v>5854464</v>
      </c>
      <c r="K14" s="38" t="s">
        <v>20</v>
      </c>
      <c r="L14" s="37">
        <v>365</v>
      </c>
      <c r="M14" s="37" t="s">
        <v>21</v>
      </c>
      <c r="N14" s="37"/>
    </row>
    <row r="15" spans="1:14" ht="36" x14ac:dyDescent="0.25">
      <c r="A15" s="5" t="s">
        <v>35</v>
      </c>
      <c r="B15" s="4" t="s">
        <v>31</v>
      </c>
      <c r="C15" s="32" t="s">
        <v>23</v>
      </c>
      <c r="D15" s="32">
        <v>24</v>
      </c>
      <c r="E15" s="32">
        <v>1</v>
      </c>
      <c r="F15" s="31" t="s">
        <v>24</v>
      </c>
      <c r="G15" s="35">
        <v>5420800</v>
      </c>
      <c r="H15" s="34">
        <v>0.1</v>
      </c>
      <c r="I15" s="35">
        <v>542080</v>
      </c>
      <c r="J15" s="35">
        <v>5962880</v>
      </c>
      <c r="K15" s="38" t="s">
        <v>20</v>
      </c>
      <c r="L15" s="37">
        <v>365</v>
      </c>
      <c r="M15" s="37" t="s">
        <v>21</v>
      </c>
      <c r="N15" s="37"/>
    </row>
    <row r="16" spans="1:14" ht="36" x14ac:dyDescent="0.25">
      <c r="A16" s="5" t="s">
        <v>36</v>
      </c>
      <c r="B16" s="4" t="s">
        <v>34</v>
      </c>
      <c r="C16" s="32" t="s">
        <v>23</v>
      </c>
      <c r="D16" s="32">
        <v>24</v>
      </c>
      <c r="E16" s="32">
        <v>1</v>
      </c>
      <c r="F16" s="31" t="s">
        <v>24</v>
      </c>
      <c r="G16" s="35">
        <v>5420800</v>
      </c>
      <c r="H16" s="34">
        <v>0.1</v>
      </c>
      <c r="I16" s="35">
        <v>542080</v>
      </c>
      <c r="J16" s="35">
        <v>5962880</v>
      </c>
      <c r="K16" s="38" t="s">
        <v>20</v>
      </c>
      <c r="L16" s="37">
        <v>365</v>
      </c>
      <c r="M16" s="37" t="s">
        <v>21</v>
      </c>
      <c r="N16" s="37"/>
    </row>
    <row r="17" spans="1:14" ht="36" x14ac:dyDescent="0.25">
      <c r="A17" s="5" t="s">
        <v>37</v>
      </c>
      <c r="B17" s="4" t="s">
        <v>34</v>
      </c>
      <c r="C17" s="32" t="s">
        <v>23</v>
      </c>
      <c r="D17" s="32">
        <v>24</v>
      </c>
      <c r="E17" s="32">
        <v>1</v>
      </c>
      <c r="F17" s="31" t="s">
        <v>24</v>
      </c>
      <c r="G17" s="35">
        <v>5420800</v>
      </c>
      <c r="H17" s="34">
        <v>0.1</v>
      </c>
      <c r="I17" s="35">
        <v>542080</v>
      </c>
      <c r="J17" s="35">
        <v>5962880</v>
      </c>
      <c r="K17" s="38" t="s">
        <v>20</v>
      </c>
      <c r="L17" s="37">
        <v>365</v>
      </c>
      <c r="M17" s="37" t="s">
        <v>21</v>
      </c>
      <c r="N17" s="37"/>
    </row>
    <row r="18" spans="1:14" ht="36" x14ac:dyDescent="0.25">
      <c r="A18" s="5" t="s">
        <v>38</v>
      </c>
      <c r="B18" s="4" t="s">
        <v>34</v>
      </c>
      <c r="C18" s="32" t="s">
        <v>23</v>
      </c>
      <c r="D18" s="32">
        <v>24</v>
      </c>
      <c r="E18" s="32">
        <v>1</v>
      </c>
      <c r="F18" s="31" t="s">
        <v>24</v>
      </c>
      <c r="G18" s="35">
        <v>5420800</v>
      </c>
      <c r="H18" s="34">
        <v>0.1</v>
      </c>
      <c r="I18" s="35">
        <v>542080</v>
      </c>
      <c r="J18" s="35">
        <v>5962880</v>
      </c>
      <c r="K18" s="38" t="s">
        <v>20</v>
      </c>
      <c r="L18" s="37">
        <v>366</v>
      </c>
      <c r="M18" s="37" t="s">
        <v>21</v>
      </c>
      <c r="N18" s="37"/>
    </row>
    <row r="19" spans="1:14" ht="36" x14ac:dyDescent="0.25">
      <c r="A19" s="5" t="s">
        <v>39</v>
      </c>
      <c r="B19" s="4" t="s">
        <v>34</v>
      </c>
      <c r="C19" s="32" t="s">
        <v>23</v>
      </c>
      <c r="D19" s="32">
        <v>24</v>
      </c>
      <c r="E19" s="32">
        <v>1</v>
      </c>
      <c r="F19" s="31" t="s">
        <v>24</v>
      </c>
      <c r="G19" s="35">
        <v>5420800</v>
      </c>
      <c r="H19" s="34">
        <v>0.1</v>
      </c>
      <c r="I19" s="35">
        <v>542080</v>
      </c>
      <c r="J19" s="35">
        <v>5962880</v>
      </c>
      <c r="K19" s="38" t="s">
        <v>20</v>
      </c>
      <c r="L19" s="37">
        <v>366</v>
      </c>
      <c r="M19" s="37" t="s">
        <v>21</v>
      </c>
      <c r="N19" s="37"/>
    </row>
    <row r="20" spans="1:14" ht="36" x14ac:dyDescent="0.25">
      <c r="A20" s="5" t="s">
        <v>40</v>
      </c>
      <c r="B20" s="4" t="s">
        <v>41</v>
      </c>
      <c r="C20" s="32" t="s">
        <v>23</v>
      </c>
      <c r="D20" s="32">
        <v>24</v>
      </c>
      <c r="E20" s="32">
        <v>1</v>
      </c>
      <c r="F20" s="31" t="s">
        <v>24</v>
      </c>
      <c r="G20" s="35">
        <v>5420800</v>
      </c>
      <c r="H20" s="34">
        <v>0.1</v>
      </c>
      <c r="I20" s="35">
        <v>542080</v>
      </c>
      <c r="J20" s="35">
        <v>5962880</v>
      </c>
      <c r="K20" s="38" t="s">
        <v>20</v>
      </c>
      <c r="L20" s="37">
        <v>366</v>
      </c>
      <c r="M20" s="37" t="s">
        <v>21</v>
      </c>
      <c r="N20" s="37"/>
    </row>
    <row r="21" spans="1:14" ht="36" x14ac:dyDescent="0.25">
      <c r="A21" s="5" t="s">
        <v>42</v>
      </c>
      <c r="B21" s="4" t="s">
        <v>34</v>
      </c>
      <c r="C21" s="32" t="s">
        <v>23</v>
      </c>
      <c r="D21" s="32">
        <v>14</v>
      </c>
      <c r="E21" s="32">
        <v>1</v>
      </c>
      <c r="F21" s="31" t="s">
        <v>24</v>
      </c>
      <c r="G21" s="35">
        <v>2831690.4</v>
      </c>
      <c r="H21" s="34">
        <v>0.1</v>
      </c>
      <c r="I21" s="35">
        <v>283169.03999999998</v>
      </c>
      <c r="J21" s="35">
        <v>3114859.44</v>
      </c>
      <c r="K21" s="38" t="s">
        <v>20</v>
      </c>
      <c r="L21" s="37">
        <v>366</v>
      </c>
      <c r="M21" s="37" t="s">
        <v>21</v>
      </c>
      <c r="N21" s="37"/>
    </row>
    <row r="22" spans="1:14" ht="36" x14ac:dyDescent="0.25">
      <c r="A22" s="5" t="s">
        <v>43</v>
      </c>
      <c r="B22" s="4" t="s">
        <v>34</v>
      </c>
      <c r="C22" s="32" t="s">
        <v>27</v>
      </c>
      <c r="D22" s="32">
        <v>12</v>
      </c>
      <c r="E22" s="32">
        <v>1</v>
      </c>
      <c r="F22" s="31" t="s">
        <v>24</v>
      </c>
      <c r="G22" s="33">
        <v>1618108.8</v>
      </c>
      <c r="H22" s="34">
        <v>0.1</v>
      </c>
      <c r="I22" s="35">
        <v>161810.88</v>
      </c>
      <c r="J22" s="35">
        <v>1779919.6800000002</v>
      </c>
      <c r="K22" s="38" t="s">
        <v>20</v>
      </c>
      <c r="L22" s="37">
        <v>366</v>
      </c>
      <c r="M22" s="37" t="s">
        <v>21</v>
      </c>
      <c r="N22" s="37"/>
    </row>
    <row r="23" spans="1:14" ht="36" x14ac:dyDescent="0.25">
      <c r="A23" s="5" t="s">
        <v>44</v>
      </c>
      <c r="B23" s="4" t="s">
        <v>34</v>
      </c>
      <c r="C23" s="32" t="s">
        <v>27</v>
      </c>
      <c r="D23" s="32">
        <v>12</v>
      </c>
      <c r="E23" s="32">
        <v>1</v>
      </c>
      <c r="F23" s="31" t="s">
        <v>24</v>
      </c>
      <c r="G23" s="33">
        <v>1618108.8</v>
      </c>
      <c r="H23" s="34">
        <v>0.1</v>
      </c>
      <c r="I23" s="35">
        <v>161810.88</v>
      </c>
      <c r="J23" s="35">
        <v>1779919.6800000002</v>
      </c>
      <c r="K23" s="38" t="s">
        <v>20</v>
      </c>
      <c r="L23" s="37">
        <v>367</v>
      </c>
      <c r="M23" s="37" t="s">
        <v>21</v>
      </c>
      <c r="N23" s="37"/>
    </row>
    <row r="24" spans="1:14" ht="36" x14ac:dyDescent="0.25">
      <c r="A24" s="5" t="s">
        <v>45</v>
      </c>
      <c r="B24" s="4" t="s">
        <v>31</v>
      </c>
      <c r="C24" s="32" t="s">
        <v>27</v>
      </c>
      <c r="D24" s="32">
        <v>12</v>
      </c>
      <c r="E24" s="32">
        <v>1</v>
      </c>
      <c r="F24" s="31" t="s">
        <v>24</v>
      </c>
      <c r="G24" s="33">
        <v>1618108.8</v>
      </c>
      <c r="H24" s="34">
        <v>0.1</v>
      </c>
      <c r="I24" s="35">
        <v>161810.88</v>
      </c>
      <c r="J24" s="35">
        <v>1779919.6800000002</v>
      </c>
      <c r="K24" s="38" t="s">
        <v>20</v>
      </c>
      <c r="L24" s="37">
        <v>367</v>
      </c>
      <c r="M24" s="37" t="s">
        <v>21</v>
      </c>
      <c r="N24" s="37"/>
    </row>
    <row r="25" spans="1:14" ht="36" x14ac:dyDescent="0.25">
      <c r="A25" s="5" t="s">
        <v>46</v>
      </c>
      <c r="B25" s="4" t="s">
        <v>41</v>
      </c>
      <c r="C25" s="32" t="s">
        <v>27</v>
      </c>
      <c r="D25" s="32">
        <v>12</v>
      </c>
      <c r="E25" s="32">
        <v>1</v>
      </c>
      <c r="F25" s="31" t="s">
        <v>24</v>
      </c>
      <c r="G25" s="33">
        <v>1618108.8</v>
      </c>
      <c r="H25" s="34">
        <v>0.1</v>
      </c>
      <c r="I25" s="35">
        <v>161810.88</v>
      </c>
      <c r="J25" s="35">
        <v>1779919.6800000002</v>
      </c>
      <c r="K25" s="38" t="s">
        <v>20</v>
      </c>
      <c r="L25" s="37">
        <v>367</v>
      </c>
      <c r="M25" s="37" t="s">
        <v>21</v>
      </c>
      <c r="N25" s="37"/>
    </row>
    <row r="26" spans="1:14" ht="36" x14ac:dyDescent="0.25">
      <c r="A26" s="5" t="s">
        <v>47</v>
      </c>
      <c r="B26" s="4" t="s">
        <v>34</v>
      </c>
      <c r="C26" s="32" t="s">
        <v>27</v>
      </c>
      <c r="D26" s="32">
        <v>12</v>
      </c>
      <c r="E26" s="32">
        <v>1</v>
      </c>
      <c r="F26" s="31" t="s">
        <v>24</v>
      </c>
      <c r="G26" s="33">
        <v>1618108.8</v>
      </c>
      <c r="H26" s="34">
        <v>0.1</v>
      </c>
      <c r="I26" s="35">
        <v>161810.88</v>
      </c>
      <c r="J26" s="35">
        <v>1779919.6800000002</v>
      </c>
      <c r="K26" s="38" t="s">
        <v>20</v>
      </c>
      <c r="L26" s="37">
        <v>367</v>
      </c>
      <c r="M26" s="37" t="s">
        <v>21</v>
      </c>
      <c r="N26" s="37"/>
    </row>
    <row r="27" spans="1:14" ht="36" x14ac:dyDescent="0.25">
      <c r="A27" s="5" t="s">
        <v>48</v>
      </c>
      <c r="B27" s="4" t="s">
        <v>41</v>
      </c>
      <c r="C27" s="32" t="s">
        <v>27</v>
      </c>
      <c r="D27" s="32">
        <v>12</v>
      </c>
      <c r="E27" s="32">
        <v>1</v>
      </c>
      <c r="F27" s="31" t="s">
        <v>24</v>
      </c>
      <c r="G27" s="33">
        <v>1618108.8</v>
      </c>
      <c r="H27" s="34">
        <v>0.1</v>
      </c>
      <c r="I27" s="35">
        <v>161810.88</v>
      </c>
      <c r="J27" s="35">
        <v>1779919.6800000002</v>
      </c>
      <c r="K27" s="38" t="s">
        <v>20</v>
      </c>
      <c r="L27" s="37">
        <v>367</v>
      </c>
      <c r="M27" s="37" t="s">
        <v>21</v>
      </c>
      <c r="N27" s="37"/>
    </row>
    <row r="28" spans="1:14" ht="36" x14ac:dyDescent="0.25">
      <c r="A28" s="5" t="s">
        <v>49</v>
      </c>
      <c r="B28" s="4" t="s">
        <v>34</v>
      </c>
      <c r="C28" s="32" t="s">
        <v>27</v>
      </c>
      <c r="D28" s="32">
        <v>12</v>
      </c>
      <c r="E28" s="32">
        <v>1</v>
      </c>
      <c r="F28" s="4" t="s">
        <v>50</v>
      </c>
      <c r="G28" s="33">
        <v>1618108.8</v>
      </c>
      <c r="H28" s="34">
        <v>0.1</v>
      </c>
      <c r="I28" s="35">
        <v>161810.88</v>
      </c>
      <c r="J28" s="35">
        <v>1779919.6800000002</v>
      </c>
      <c r="K28" s="38" t="s">
        <v>20</v>
      </c>
      <c r="L28" s="37">
        <v>367</v>
      </c>
      <c r="M28" s="37" t="s">
        <v>21</v>
      </c>
      <c r="N28" s="37"/>
    </row>
    <row r="29" spans="1:14" ht="36" x14ac:dyDescent="0.25">
      <c r="A29" s="5" t="s">
        <v>51</v>
      </c>
      <c r="B29" s="4" t="s">
        <v>34</v>
      </c>
      <c r="C29" s="32" t="s">
        <v>27</v>
      </c>
      <c r="D29" s="32">
        <v>12</v>
      </c>
      <c r="E29" s="32">
        <v>1</v>
      </c>
      <c r="F29" s="4" t="s">
        <v>50</v>
      </c>
      <c r="G29" s="33">
        <v>1618108.8</v>
      </c>
      <c r="H29" s="34">
        <v>0.1</v>
      </c>
      <c r="I29" s="35">
        <v>161810.88</v>
      </c>
      <c r="J29" s="35">
        <v>1779919.6800000002</v>
      </c>
      <c r="K29" s="38" t="s">
        <v>20</v>
      </c>
      <c r="L29" s="37">
        <v>367</v>
      </c>
      <c r="M29" s="37" t="s">
        <v>21</v>
      </c>
      <c r="N29" s="37"/>
    </row>
    <row r="30" spans="1:14" ht="36" x14ac:dyDescent="0.25">
      <c r="A30" s="5" t="s">
        <v>52</v>
      </c>
      <c r="B30" s="4" t="s">
        <v>34</v>
      </c>
      <c r="C30" s="32" t="s">
        <v>27</v>
      </c>
      <c r="D30" s="32">
        <v>12</v>
      </c>
      <c r="E30" s="32">
        <v>1</v>
      </c>
      <c r="F30" s="4" t="s">
        <v>24</v>
      </c>
      <c r="G30" s="33">
        <v>1618108.8</v>
      </c>
      <c r="H30" s="34">
        <v>0.1</v>
      </c>
      <c r="I30" s="35">
        <v>161810.88</v>
      </c>
      <c r="J30" s="35">
        <v>1779919.6800000002</v>
      </c>
      <c r="K30" s="38" t="s">
        <v>20</v>
      </c>
      <c r="L30" s="37">
        <v>367</v>
      </c>
      <c r="M30" s="37" t="s">
        <v>21</v>
      </c>
      <c r="N30" s="37"/>
    </row>
    <row r="31" spans="1:14" ht="36" x14ac:dyDescent="0.25">
      <c r="A31" s="5" t="s">
        <v>53</v>
      </c>
      <c r="B31" s="4" t="s">
        <v>34</v>
      </c>
      <c r="C31" s="32" t="s">
        <v>27</v>
      </c>
      <c r="D31" s="32">
        <v>12</v>
      </c>
      <c r="E31" s="32">
        <v>1</v>
      </c>
      <c r="F31" s="32" t="s">
        <v>50</v>
      </c>
      <c r="G31" s="33">
        <v>1618108.8</v>
      </c>
      <c r="H31" s="34">
        <v>0.1</v>
      </c>
      <c r="I31" s="35">
        <v>161810.88</v>
      </c>
      <c r="J31" s="35">
        <v>1779919.6800000002</v>
      </c>
      <c r="K31" s="38" t="s">
        <v>20</v>
      </c>
      <c r="L31" s="37">
        <v>367</v>
      </c>
      <c r="M31" s="37" t="s">
        <v>21</v>
      </c>
      <c r="N31" s="37"/>
    </row>
    <row r="32" spans="1:14" ht="36" x14ac:dyDescent="0.25">
      <c r="A32" s="5" t="s">
        <v>54</v>
      </c>
      <c r="B32" s="4" t="s">
        <v>34</v>
      </c>
      <c r="C32" s="32" t="s">
        <v>27</v>
      </c>
      <c r="D32" s="32">
        <v>12</v>
      </c>
      <c r="E32" s="32">
        <v>1</v>
      </c>
      <c r="F32" s="32" t="s">
        <v>24</v>
      </c>
      <c r="G32" s="33">
        <v>1618108.8</v>
      </c>
      <c r="H32" s="34">
        <v>0.1</v>
      </c>
      <c r="I32" s="35">
        <v>161810.88</v>
      </c>
      <c r="J32" s="35">
        <v>1779919.6800000002</v>
      </c>
      <c r="K32" s="38" t="s">
        <v>20</v>
      </c>
      <c r="L32" s="37">
        <v>367</v>
      </c>
      <c r="M32" s="37" t="s">
        <v>21</v>
      </c>
      <c r="N32" s="37"/>
    </row>
    <row r="33" spans="1:14" x14ac:dyDescent="0.25">
      <c r="A33" s="39"/>
      <c r="B33" s="39"/>
      <c r="C33" s="39"/>
      <c r="D33" s="104"/>
      <c r="E33" s="104"/>
      <c r="F33" s="104"/>
      <c r="G33" s="40"/>
      <c r="H33" s="40"/>
      <c r="I33" s="40"/>
      <c r="J33" s="41" t="s">
        <v>55</v>
      </c>
      <c r="K33" s="109">
        <v>99981019</v>
      </c>
      <c r="L33" s="109"/>
      <c r="M33" s="109"/>
      <c r="N33" s="109"/>
    </row>
    <row r="34" spans="1:14" x14ac:dyDescent="0.25">
      <c r="A34" s="40"/>
      <c r="B34" s="40"/>
      <c r="C34" s="40"/>
      <c r="D34" s="40"/>
      <c r="E34" s="40"/>
      <c r="F34" s="40"/>
      <c r="G34" s="40"/>
      <c r="H34" s="40"/>
      <c r="I34" s="40"/>
      <c r="J34" s="2" t="s">
        <v>56</v>
      </c>
      <c r="K34" s="101">
        <v>1199772228</v>
      </c>
      <c r="L34" s="101"/>
      <c r="M34" s="101"/>
      <c r="N34" s="101"/>
    </row>
    <row r="35" spans="1:14" x14ac:dyDescent="0.25">
      <c r="A35" s="29"/>
      <c r="B35" s="29"/>
      <c r="C35" s="29"/>
      <c r="D35" s="29"/>
      <c r="E35" s="29"/>
      <c r="F35" s="29"/>
      <c r="G35" s="29"/>
      <c r="H35" s="29"/>
      <c r="I35" s="29"/>
      <c r="J35" s="19" t="s">
        <v>57</v>
      </c>
      <c r="K35" s="98">
        <v>35993166.839999996</v>
      </c>
      <c r="L35" s="98"/>
      <c r="M35" s="98"/>
      <c r="N35" s="98"/>
    </row>
    <row r="36" spans="1:14" x14ac:dyDescent="0.25">
      <c r="A36" s="29"/>
      <c r="B36" s="29"/>
      <c r="C36" s="29"/>
      <c r="D36" s="29"/>
      <c r="E36" s="29"/>
      <c r="F36" s="29"/>
      <c r="G36" s="29"/>
      <c r="H36" s="29"/>
      <c r="I36" s="29"/>
      <c r="J36" s="19" t="s">
        <v>58</v>
      </c>
      <c r="K36" s="98">
        <v>1235765394.8399999</v>
      </c>
      <c r="L36" s="99"/>
      <c r="M36" s="99"/>
      <c r="N36" s="99"/>
    </row>
    <row r="37" spans="1:14" x14ac:dyDescent="0.25">
      <c r="A37" s="29"/>
      <c r="B37" s="29"/>
      <c r="C37" s="29"/>
      <c r="D37" s="29"/>
      <c r="E37" s="29"/>
      <c r="F37" s="29"/>
      <c r="G37" s="29"/>
      <c r="H37" s="29"/>
      <c r="I37" s="29"/>
      <c r="J37" s="19" t="s">
        <v>59</v>
      </c>
      <c r="K37" s="98">
        <v>37072961.845199995</v>
      </c>
      <c r="L37" s="98"/>
      <c r="M37" s="98"/>
      <c r="N37" s="98"/>
    </row>
    <row r="38" spans="1:14" x14ac:dyDescent="0.25">
      <c r="A38" s="29"/>
      <c r="B38" s="29"/>
      <c r="C38" s="29"/>
      <c r="D38" s="29"/>
      <c r="E38" s="29"/>
      <c r="F38" s="29"/>
      <c r="G38" s="29"/>
      <c r="H38" s="29"/>
      <c r="I38" s="29"/>
      <c r="J38" s="19" t="s">
        <v>60</v>
      </c>
      <c r="K38" s="98">
        <v>1272838356.6852</v>
      </c>
      <c r="L38" s="98"/>
      <c r="M38" s="98"/>
      <c r="N38" s="98"/>
    </row>
    <row r="39" spans="1:14" x14ac:dyDescent="0.25">
      <c r="A39" s="29"/>
      <c r="B39" s="29"/>
      <c r="C39" s="29"/>
      <c r="D39" s="29"/>
      <c r="E39" s="29"/>
      <c r="F39" s="29"/>
      <c r="G39" s="29"/>
      <c r="H39" s="29"/>
      <c r="I39" s="29"/>
      <c r="J39" s="19" t="s">
        <v>61</v>
      </c>
      <c r="K39" s="98">
        <v>2508603751.5251999</v>
      </c>
      <c r="L39" s="98"/>
      <c r="M39" s="98"/>
      <c r="N39" s="98"/>
    </row>
    <row r="40" spans="1:14" x14ac:dyDescent="0.25">
      <c r="A40" s="29"/>
      <c r="B40" s="29"/>
      <c r="C40" s="29"/>
      <c r="D40" s="29"/>
      <c r="E40" s="29"/>
      <c r="F40" s="29"/>
      <c r="G40" s="29"/>
      <c r="H40" s="29"/>
      <c r="I40" s="29"/>
      <c r="J40" s="19" t="s">
        <v>62</v>
      </c>
      <c r="K40" s="99" t="s">
        <v>63</v>
      </c>
      <c r="L40" s="99"/>
      <c r="M40" s="99"/>
      <c r="N40" s="99"/>
    </row>
    <row r="41" spans="1:14" ht="27.75" customHeight="1" x14ac:dyDescent="0.25">
      <c r="A41" s="29"/>
      <c r="B41" s="29"/>
      <c r="C41" s="29"/>
      <c r="D41" s="29"/>
      <c r="E41" s="29"/>
      <c r="F41" s="29"/>
      <c r="G41" s="29"/>
      <c r="H41" s="29"/>
      <c r="I41" s="29"/>
      <c r="J41" s="19" t="s">
        <v>64</v>
      </c>
      <c r="K41" s="100" t="s">
        <v>65</v>
      </c>
      <c r="L41" s="99"/>
      <c r="M41" s="99"/>
      <c r="N41" s="99"/>
    </row>
  </sheetData>
  <mergeCells count="14">
    <mergeCell ref="A2:K3"/>
    <mergeCell ref="A6:A13"/>
    <mergeCell ref="D33:F33"/>
    <mergeCell ref="A4:C4"/>
    <mergeCell ref="D4:K4"/>
    <mergeCell ref="K33:N33"/>
    <mergeCell ref="K39:N39"/>
    <mergeCell ref="K40:N40"/>
    <mergeCell ref="K41:N41"/>
    <mergeCell ref="K34:N34"/>
    <mergeCell ref="K35:N35"/>
    <mergeCell ref="K36:N36"/>
    <mergeCell ref="K37:N37"/>
    <mergeCell ref="K38:N3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4"/>
  <sheetViews>
    <sheetView workbookViewId="0">
      <selection activeCell="G6" sqref="G6"/>
    </sheetView>
  </sheetViews>
  <sheetFormatPr baseColWidth="10" defaultRowHeight="15" x14ac:dyDescent="0.25"/>
  <cols>
    <col min="2" max="2" width="15.42578125" customWidth="1"/>
    <col min="3" max="3" width="30.28515625" customWidth="1"/>
    <col min="4" max="5" width="11.5703125" bestFit="1" customWidth="1"/>
    <col min="6" max="6" width="33.42578125" customWidth="1"/>
    <col min="7" max="7" width="11.7109375" bestFit="1" customWidth="1"/>
    <col min="8" max="9" width="11.5703125" bestFit="1" customWidth="1"/>
    <col min="10" max="10" width="37.85546875" customWidth="1"/>
    <col min="11" max="11" width="16.42578125" customWidth="1"/>
    <col min="12" max="12" width="11.5703125" bestFit="1" customWidth="1"/>
    <col min="13" max="13" width="24.85546875" customWidth="1"/>
    <col min="14" max="14" width="16.140625" customWidth="1"/>
  </cols>
  <sheetData>
    <row r="2" spans="1:15" x14ac:dyDescent="0.25">
      <c r="A2" s="114" t="s">
        <v>123</v>
      </c>
      <c r="B2" s="114"/>
      <c r="C2" s="114"/>
      <c r="D2" s="114"/>
      <c r="E2" s="114"/>
      <c r="F2" s="114"/>
      <c r="G2" s="114"/>
      <c r="H2" s="114"/>
      <c r="I2" s="114"/>
      <c r="J2" s="114"/>
      <c r="K2" s="114"/>
      <c r="L2" s="27"/>
      <c r="M2" s="27"/>
      <c r="N2" s="27"/>
      <c r="O2" s="6"/>
    </row>
    <row r="3" spans="1:15" x14ac:dyDescent="0.25">
      <c r="A3" s="114"/>
      <c r="B3" s="114"/>
      <c r="C3" s="114"/>
      <c r="D3" s="114"/>
      <c r="E3" s="114"/>
      <c r="F3" s="114"/>
      <c r="G3" s="114"/>
      <c r="H3" s="114"/>
      <c r="I3" s="114"/>
      <c r="J3" s="114"/>
      <c r="K3" s="114"/>
      <c r="L3" s="27"/>
      <c r="M3" s="27"/>
      <c r="N3" s="27"/>
      <c r="O3" s="6"/>
    </row>
    <row r="4" spans="1:15" x14ac:dyDescent="0.25">
      <c r="A4" s="115" t="s">
        <v>69</v>
      </c>
      <c r="B4" s="116"/>
      <c r="C4" s="116"/>
      <c r="D4" s="117"/>
      <c r="E4" s="117"/>
      <c r="F4" s="117"/>
      <c r="G4" s="117"/>
      <c r="H4" s="117"/>
      <c r="I4" s="117"/>
      <c r="J4" s="117"/>
      <c r="K4" s="117"/>
      <c r="L4" s="27"/>
      <c r="M4" s="27"/>
      <c r="N4" s="27"/>
      <c r="O4" s="6"/>
    </row>
    <row r="5" spans="1:15" ht="24" x14ac:dyDescent="0.25">
      <c r="A5" s="19" t="s">
        <v>2</v>
      </c>
      <c r="B5" s="9" t="s">
        <v>3</v>
      </c>
      <c r="C5" s="19" t="s">
        <v>4</v>
      </c>
      <c r="D5" s="19" t="s">
        <v>5</v>
      </c>
      <c r="E5" s="19" t="s">
        <v>6</v>
      </c>
      <c r="F5" s="19" t="s">
        <v>7</v>
      </c>
      <c r="G5" s="9" t="s">
        <v>8</v>
      </c>
      <c r="H5" s="9" t="s">
        <v>9</v>
      </c>
      <c r="I5" s="9" t="s">
        <v>10</v>
      </c>
      <c r="J5" s="9" t="s">
        <v>11</v>
      </c>
      <c r="K5" s="9" t="s">
        <v>12</v>
      </c>
      <c r="L5" s="9" t="s">
        <v>13</v>
      </c>
      <c r="M5" s="9" t="s">
        <v>14</v>
      </c>
      <c r="N5" s="9" t="s">
        <v>15</v>
      </c>
      <c r="O5" s="6"/>
    </row>
    <row r="6" spans="1:15" ht="35.25" customHeight="1" x14ac:dyDescent="0.25">
      <c r="A6" s="118" t="s">
        <v>16</v>
      </c>
      <c r="B6" s="20" t="s">
        <v>17</v>
      </c>
      <c r="C6" s="21" t="s">
        <v>18</v>
      </c>
      <c r="D6" s="21">
        <v>12</v>
      </c>
      <c r="E6" s="21">
        <v>1</v>
      </c>
      <c r="F6" s="21" t="s">
        <v>19</v>
      </c>
      <c r="G6" s="23">
        <f>+((((616000*8.8)*29.85%)/8)*12)</f>
        <v>2427163.2000000002</v>
      </c>
      <c r="H6" s="24">
        <v>0.08</v>
      </c>
      <c r="I6" s="25">
        <f>+G6*H6</f>
        <v>194173.05600000001</v>
      </c>
      <c r="J6" s="25">
        <f>+G6+I6</f>
        <v>2621336.2560000001</v>
      </c>
      <c r="K6" s="26" t="s">
        <v>66</v>
      </c>
      <c r="L6" s="22">
        <v>290</v>
      </c>
      <c r="M6" s="22" t="s">
        <v>21</v>
      </c>
      <c r="N6" s="22"/>
      <c r="O6" s="6"/>
    </row>
    <row r="7" spans="1:15" ht="30.75" customHeight="1" x14ac:dyDescent="0.25">
      <c r="A7" s="118"/>
      <c r="B7" s="10" t="s">
        <v>22</v>
      </c>
      <c r="C7" s="21" t="s">
        <v>23</v>
      </c>
      <c r="D7" s="21">
        <v>24</v>
      </c>
      <c r="E7" s="21">
        <v>2</v>
      </c>
      <c r="F7" s="10" t="s">
        <v>24</v>
      </c>
      <c r="G7" s="25">
        <f>616000*8.8</f>
        <v>5420800</v>
      </c>
      <c r="H7" s="24">
        <v>0.1</v>
      </c>
      <c r="I7" s="25">
        <f t="shared" ref="I7:I32" si="0">+G7*H7</f>
        <v>542080</v>
      </c>
      <c r="J7" s="25">
        <f t="shared" ref="J7:J32" si="1">+G7+I7</f>
        <v>5962880</v>
      </c>
      <c r="K7" s="26" t="s">
        <v>66</v>
      </c>
      <c r="L7" s="22">
        <v>290</v>
      </c>
      <c r="M7" s="22" t="s">
        <v>21</v>
      </c>
      <c r="N7" s="22"/>
      <c r="O7" s="6"/>
    </row>
    <row r="8" spans="1:15" ht="25.5" customHeight="1" x14ac:dyDescent="0.25">
      <c r="A8" s="118"/>
      <c r="B8" s="10" t="s">
        <v>25</v>
      </c>
      <c r="C8" s="21" t="s">
        <v>23</v>
      </c>
      <c r="D8" s="21">
        <v>12</v>
      </c>
      <c r="E8" s="21">
        <v>1</v>
      </c>
      <c r="F8" s="10" t="s">
        <v>19</v>
      </c>
      <c r="G8" s="23">
        <f>+((((616000*8.8)*29.85%)/8)*12)</f>
        <v>2427163.2000000002</v>
      </c>
      <c r="H8" s="24">
        <v>0.08</v>
      </c>
      <c r="I8" s="25">
        <f t="shared" si="0"/>
        <v>194173.05600000001</v>
      </c>
      <c r="J8" s="25">
        <f t="shared" si="1"/>
        <v>2621336.2560000001</v>
      </c>
      <c r="K8" s="26" t="s">
        <v>66</v>
      </c>
      <c r="L8" s="22">
        <v>290</v>
      </c>
      <c r="M8" s="22" t="s">
        <v>21</v>
      </c>
      <c r="N8" s="22"/>
      <c r="O8" s="6"/>
    </row>
    <row r="9" spans="1:15" ht="34.5" customHeight="1" x14ac:dyDescent="0.25">
      <c r="A9" s="118"/>
      <c r="B9" s="10" t="s">
        <v>26</v>
      </c>
      <c r="C9" s="21" t="s">
        <v>27</v>
      </c>
      <c r="D9" s="21">
        <v>12</v>
      </c>
      <c r="E9" s="21">
        <v>3</v>
      </c>
      <c r="F9" s="10" t="s">
        <v>19</v>
      </c>
      <c r="G9" s="23">
        <f>+((((((616000*8.8)*29.85%)/8)*12)/30)*20)</f>
        <v>1618108.8</v>
      </c>
      <c r="H9" s="24">
        <v>0.08</v>
      </c>
      <c r="I9" s="25">
        <f t="shared" si="0"/>
        <v>129448.70400000001</v>
      </c>
      <c r="J9" s="25">
        <f t="shared" si="1"/>
        <v>1747557.504</v>
      </c>
      <c r="K9" s="26" t="s">
        <v>66</v>
      </c>
      <c r="L9" s="22">
        <v>290</v>
      </c>
      <c r="M9" s="22" t="s">
        <v>21</v>
      </c>
      <c r="N9" s="22"/>
      <c r="O9" s="6"/>
    </row>
    <row r="10" spans="1:15" ht="30" customHeight="1" x14ac:dyDescent="0.25">
      <c r="A10" s="118"/>
      <c r="B10" s="10" t="s">
        <v>25</v>
      </c>
      <c r="C10" s="21" t="s">
        <v>27</v>
      </c>
      <c r="D10" s="21">
        <v>12</v>
      </c>
      <c r="E10" s="21">
        <v>1</v>
      </c>
      <c r="F10" s="10" t="s">
        <v>24</v>
      </c>
      <c r="G10" s="23">
        <f>+((((((616000*8.8)*29.85%)/8)*12)/30)*20)</f>
        <v>1618108.8</v>
      </c>
      <c r="H10" s="24">
        <v>0.1</v>
      </c>
      <c r="I10" s="25">
        <f t="shared" si="0"/>
        <v>161810.88</v>
      </c>
      <c r="J10" s="25">
        <f t="shared" si="1"/>
        <v>1779919.6800000002</v>
      </c>
      <c r="K10" s="26" t="s">
        <v>66</v>
      </c>
      <c r="L10" s="22">
        <v>290</v>
      </c>
      <c r="M10" s="22" t="s">
        <v>21</v>
      </c>
      <c r="N10" s="22"/>
      <c r="O10" s="6"/>
    </row>
    <row r="11" spans="1:15" ht="30.75" customHeight="1" x14ac:dyDescent="0.25">
      <c r="A11" s="118"/>
      <c r="B11" s="10" t="s">
        <v>25</v>
      </c>
      <c r="C11" s="21" t="s">
        <v>27</v>
      </c>
      <c r="D11" s="21">
        <v>14</v>
      </c>
      <c r="E11" s="21">
        <v>1</v>
      </c>
      <c r="F11" s="10" t="s">
        <v>24</v>
      </c>
      <c r="G11" s="23">
        <f>+((((((616000*8.8)*29.85%)/8)*14)/30)*20)</f>
        <v>1887793.5999999999</v>
      </c>
      <c r="H11" s="24">
        <v>0.1</v>
      </c>
      <c r="I11" s="25">
        <f t="shared" si="0"/>
        <v>188779.36</v>
      </c>
      <c r="J11" s="25">
        <f t="shared" si="1"/>
        <v>2076572.96</v>
      </c>
      <c r="K11" s="26" t="s">
        <v>66</v>
      </c>
      <c r="L11" s="22">
        <v>290</v>
      </c>
      <c r="M11" s="22" t="s">
        <v>21</v>
      </c>
      <c r="N11" s="22"/>
      <c r="O11" s="6"/>
    </row>
    <row r="12" spans="1:15" ht="36" x14ac:dyDescent="0.25">
      <c r="A12" s="118"/>
      <c r="B12" s="10" t="s">
        <v>28</v>
      </c>
      <c r="C12" s="21" t="s">
        <v>29</v>
      </c>
      <c r="D12" s="21">
        <v>24</v>
      </c>
      <c r="E12" s="21">
        <v>1</v>
      </c>
      <c r="F12" s="10" t="s">
        <v>30</v>
      </c>
      <c r="G12" s="25">
        <f>616000*8.8</f>
        <v>5420800</v>
      </c>
      <c r="H12" s="24">
        <v>0.11</v>
      </c>
      <c r="I12" s="25">
        <f t="shared" si="0"/>
        <v>596288</v>
      </c>
      <c r="J12" s="25">
        <f t="shared" si="1"/>
        <v>6017088</v>
      </c>
      <c r="K12" s="26" t="s">
        <v>66</v>
      </c>
      <c r="L12" s="22">
        <v>290</v>
      </c>
      <c r="M12" s="22" t="s">
        <v>21</v>
      </c>
      <c r="N12" s="22"/>
      <c r="O12" s="6"/>
    </row>
    <row r="13" spans="1:15" ht="36" x14ac:dyDescent="0.25">
      <c r="A13" s="118"/>
      <c r="B13" s="10" t="s">
        <v>31</v>
      </c>
      <c r="C13" s="21" t="s">
        <v>27</v>
      </c>
      <c r="D13" s="21">
        <v>12</v>
      </c>
      <c r="E13" s="21">
        <v>1</v>
      </c>
      <c r="F13" s="10" t="s">
        <v>32</v>
      </c>
      <c r="G13" s="23">
        <f>+((((((616000*8.8)*29.85%)/8)*12)/30)*20)</f>
        <v>1618108.8</v>
      </c>
      <c r="H13" s="24">
        <v>0.11</v>
      </c>
      <c r="I13" s="25">
        <f t="shared" si="0"/>
        <v>177991.96799999999</v>
      </c>
      <c r="J13" s="25">
        <f t="shared" si="1"/>
        <v>1796100.7680000002</v>
      </c>
      <c r="K13" s="26" t="s">
        <v>66</v>
      </c>
      <c r="L13" s="22">
        <v>290</v>
      </c>
      <c r="M13" s="22" t="s">
        <v>21</v>
      </c>
      <c r="N13" s="22"/>
      <c r="O13" s="6"/>
    </row>
    <row r="14" spans="1:15" ht="26.25" customHeight="1" x14ac:dyDescent="0.25">
      <c r="A14" s="11" t="s">
        <v>33</v>
      </c>
      <c r="B14" s="10" t="s">
        <v>34</v>
      </c>
      <c r="C14" s="21" t="s">
        <v>23</v>
      </c>
      <c r="D14" s="21">
        <v>24</v>
      </c>
      <c r="E14" s="21">
        <v>1</v>
      </c>
      <c r="F14" s="22" t="s">
        <v>19</v>
      </c>
      <c r="G14" s="25">
        <f t="shared" ref="G14:G20" si="2">616000*8.8</f>
        <v>5420800</v>
      </c>
      <c r="H14" s="24">
        <v>0.08</v>
      </c>
      <c r="I14" s="25">
        <f t="shared" si="0"/>
        <v>433664</v>
      </c>
      <c r="J14" s="25">
        <f t="shared" si="1"/>
        <v>5854464</v>
      </c>
      <c r="K14" s="26" t="s">
        <v>66</v>
      </c>
      <c r="L14" s="22">
        <v>290</v>
      </c>
      <c r="M14" s="22" t="s">
        <v>21</v>
      </c>
      <c r="N14" s="22"/>
      <c r="O14" s="6"/>
    </row>
    <row r="15" spans="1:15" ht="29.25" customHeight="1" x14ac:dyDescent="0.25">
      <c r="A15" s="11" t="s">
        <v>35</v>
      </c>
      <c r="B15" s="10" t="s">
        <v>31</v>
      </c>
      <c r="C15" s="21" t="s">
        <v>23</v>
      </c>
      <c r="D15" s="21">
        <v>24</v>
      </c>
      <c r="E15" s="21">
        <v>1</v>
      </c>
      <c r="F15" s="20" t="s">
        <v>24</v>
      </c>
      <c r="G15" s="25">
        <f t="shared" si="2"/>
        <v>5420800</v>
      </c>
      <c r="H15" s="24">
        <v>0.1</v>
      </c>
      <c r="I15" s="25">
        <f t="shared" si="0"/>
        <v>542080</v>
      </c>
      <c r="J15" s="25">
        <f t="shared" si="1"/>
        <v>5962880</v>
      </c>
      <c r="K15" s="26" t="s">
        <v>66</v>
      </c>
      <c r="L15" s="22">
        <v>290</v>
      </c>
      <c r="M15" s="22" t="s">
        <v>21</v>
      </c>
      <c r="N15" s="22"/>
      <c r="O15" s="6"/>
    </row>
    <row r="16" spans="1:15" ht="34.5" customHeight="1" x14ac:dyDescent="0.25">
      <c r="A16" s="11" t="s">
        <v>36</v>
      </c>
      <c r="B16" s="10" t="s">
        <v>34</v>
      </c>
      <c r="C16" s="21" t="s">
        <v>23</v>
      </c>
      <c r="D16" s="21">
        <v>24</v>
      </c>
      <c r="E16" s="21">
        <v>1</v>
      </c>
      <c r="F16" s="20" t="s">
        <v>24</v>
      </c>
      <c r="G16" s="25">
        <f t="shared" si="2"/>
        <v>5420800</v>
      </c>
      <c r="H16" s="24">
        <v>0.1</v>
      </c>
      <c r="I16" s="25">
        <f t="shared" si="0"/>
        <v>542080</v>
      </c>
      <c r="J16" s="25">
        <f t="shared" si="1"/>
        <v>5962880</v>
      </c>
      <c r="K16" s="26" t="s">
        <v>66</v>
      </c>
      <c r="L16" s="22">
        <v>290</v>
      </c>
      <c r="M16" s="22" t="s">
        <v>21</v>
      </c>
      <c r="N16" s="22"/>
      <c r="O16" s="6"/>
    </row>
    <row r="17" spans="1:15" ht="31.5" customHeight="1" x14ac:dyDescent="0.25">
      <c r="A17" s="11" t="s">
        <v>37</v>
      </c>
      <c r="B17" s="10" t="s">
        <v>34</v>
      </c>
      <c r="C17" s="21" t="s">
        <v>23</v>
      </c>
      <c r="D17" s="21">
        <v>24</v>
      </c>
      <c r="E17" s="21">
        <v>1</v>
      </c>
      <c r="F17" s="20" t="s">
        <v>24</v>
      </c>
      <c r="G17" s="25">
        <f t="shared" si="2"/>
        <v>5420800</v>
      </c>
      <c r="H17" s="24">
        <v>0.1</v>
      </c>
      <c r="I17" s="25">
        <f t="shared" si="0"/>
        <v>542080</v>
      </c>
      <c r="J17" s="25">
        <f t="shared" si="1"/>
        <v>5962880</v>
      </c>
      <c r="K17" s="26" t="s">
        <v>66</v>
      </c>
      <c r="L17" s="22">
        <v>290</v>
      </c>
      <c r="M17" s="22" t="s">
        <v>21</v>
      </c>
      <c r="N17" s="22"/>
      <c r="O17" s="6"/>
    </row>
    <row r="18" spans="1:15" ht="30.75" customHeight="1" x14ac:dyDescent="0.25">
      <c r="A18" s="11" t="s">
        <v>38</v>
      </c>
      <c r="B18" s="10" t="s">
        <v>34</v>
      </c>
      <c r="C18" s="21" t="s">
        <v>23</v>
      </c>
      <c r="D18" s="21">
        <v>24</v>
      </c>
      <c r="E18" s="21">
        <v>1</v>
      </c>
      <c r="F18" s="20" t="s">
        <v>24</v>
      </c>
      <c r="G18" s="25">
        <f t="shared" si="2"/>
        <v>5420800</v>
      </c>
      <c r="H18" s="24">
        <v>0.1</v>
      </c>
      <c r="I18" s="25">
        <f t="shared" si="0"/>
        <v>542080</v>
      </c>
      <c r="J18" s="25">
        <f t="shared" si="1"/>
        <v>5962880</v>
      </c>
      <c r="K18" s="26" t="s">
        <v>66</v>
      </c>
      <c r="L18" s="22">
        <v>290</v>
      </c>
      <c r="M18" s="22" t="s">
        <v>21</v>
      </c>
      <c r="N18" s="22"/>
      <c r="O18" s="6"/>
    </row>
    <row r="19" spans="1:15" ht="29.25" customHeight="1" x14ac:dyDescent="0.25">
      <c r="A19" s="11" t="s">
        <v>39</v>
      </c>
      <c r="B19" s="10" t="s">
        <v>34</v>
      </c>
      <c r="C19" s="21" t="s">
        <v>23</v>
      </c>
      <c r="D19" s="21">
        <v>24</v>
      </c>
      <c r="E19" s="21">
        <v>1</v>
      </c>
      <c r="F19" s="20" t="s">
        <v>24</v>
      </c>
      <c r="G19" s="25">
        <f t="shared" si="2"/>
        <v>5420800</v>
      </c>
      <c r="H19" s="24">
        <v>0.1</v>
      </c>
      <c r="I19" s="25">
        <f t="shared" si="0"/>
        <v>542080</v>
      </c>
      <c r="J19" s="25">
        <f t="shared" si="1"/>
        <v>5962880</v>
      </c>
      <c r="K19" s="26" t="s">
        <v>66</v>
      </c>
      <c r="L19" s="22">
        <v>291</v>
      </c>
      <c r="M19" s="22" t="s">
        <v>21</v>
      </c>
      <c r="N19" s="22"/>
      <c r="O19" s="6"/>
    </row>
    <row r="20" spans="1:15" ht="28.5" customHeight="1" x14ac:dyDescent="0.25">
      <c r="A20" s="11" t="s">
        <v>40</v>
      </c>
      <c r="B20" s="10" t="s">
        <v>41</v>
      </c>
      <c r="C20" s="21" t="s">
        <v>23</v>
      </c>
      <c r="D20" s="21">
        <v>24</v>
      </c>
      <c r="E20" s="21">
        <v>1</v>
      </c>
      <c r="F20" s="20" t="s">
        <v>24</v>
      </c>
      <c r="G20" s="25">
        <f t="shared" si="2"/>
        <v>5420800</v>
      </c>
      <c r="H20" s="24">
        <v>0.1</v>
      </c>
      <c r="I20" s="25">
        <f t="shared" si="0"/>
        <v>542080</v>
      </c>
      <c r="J20" s="25">
        <f t="shared" si="1"/>
        <v>5962880</v>
      </c>
      <c r="K20" s="26" t="s">
        <v>66</v>
      </c>
      <c r="L20" s="22">
        <v>291</v>
      </c>
      <c r="M20" s="22" t="s">
        <v>21</v>
      </c>
      <c r="N20" s="22"/>
      <c r="O20" s="6"/>
    </row>
    <row r="21" spans="1:15" ht="39.75" customHeight="1" x14ac:dyDescent="0.25">
      <c r="A21" s="11" t="s">
        <v>42</v>
      </c>
      <c r="B21" s="10" t="s">
        <v>34</v>
      </c>
      <c r="C21" s="21" t="s">
        <v>23</v>
      </c>
      <c r="D21" s="21">
        <v>14</v>
      </c>
      <c r="E21" s="21">
        <v>1</v>
      </c>
      <c r="F21" s="20" t="s">
        <v>24</v>
      </c>
      <c r="G21" s="25">
        <f>+((((616000*8.8)*29.85%)/8)*14)</f>
        <v>2831690.4</v>
      </c>
      <c r="H21" s="24">
        <v>0.1</v>
      </c>
      <c r="I21" s="25">
        <f t="shared" si="0"/>
        <v>283169.03999999998</v>
      </c>
      <c r="J21" s="25">
        <f t="shared" si="1"/>
        <v>3114859.44</v>
      </c>
      <c r="K21" s="26" t="s">
        <v>66</v>
      </c>
      <c r="L21" s="22">
        <v>291</v>
      </c>
      <c r="M21" s="22" t="s">
        <v>21</v>
      </c>
      <c r="N21" s="22"/>
      <c r="O21" s="6"/>
    </row>
    <row r="22" spans="1:15" ht="27" customHeight="1" x14ac:dyDescent="0.25">
      <c r="A22" s="11" t="s">
        <v>43</v>
      </c>
      <c r="B22" s="10" t="s">
        <v>34</v>
      </c>
      <c r="C22" s="21" t="s">
        <v>27</v>
      </c>
      <c r="D22" s="21">
        <v>12</v>
      </c>
      <c r="E22" s="21">
        <v>1</v>
      </c>
      <c r="F22" s="20" t="s">
        <v>24</v>
      </c>
      <c r="G22" s="23">
        <f t="shared" ref="G22:G32" si="3">+((((((616000*8.8)*29.85%)/8)*12)/30)*20)</f>
        <v>1618108.8</v>
      </c>
      <c r="H22" s="24">
        <v>0.1</v>
      </c>
      <c r="I22" s="25">
        <f t="shared" si="0"/>
        <v>161810.88</v>
      </c>
      <c r="J22" s="25">
        <f t="shared" si="1"/>
        <v>1779919.6800000002</v>
      </c>
      <c r="K22" s="26" t="s">
        <v>66</v>
      </c>
      <c r="L22" s="22">
        <v>291</v>
      </c>
      <c r="M22" s="22" t="s">
        <v>21</v>
      </c>
      <c r="N22" s="22"/>
      <c r="O22" s="6"/>
    </row>
    <row r="23" spans="1:15" ht="28.5" customHeight="1" x14ac:dyDescent="0.25">
      <c r="A23" s="11" t="s">
        <v>44</v>
      </c>
      <c r="B23" s="10" t="s">
        <v>34</v>
      </c>
      <c r="C23" s="21" t="s">
        <v>27</v>
      </c>
      <c r="D23" s="21">
        <v>12</v>
      </c>
      <c r="E23" s="21">
        <v>1</v>
      </c>
      <c r="F23" s="20" t="s">
        <v>24</v>
      </c>
      <c r="G23" s="23">
        <f t="shared" si="3"/>
        <v>1618108.8</v>
      </c>
      <c r="H23" s="24">
        <v>0.1</v>
      </c>
      <c r="I23" s="25">
        <f t="shared" si="0"/>
        <v>161810.88</v>
      </c>
      <c r="J23" s="25">
        <f t="shared" si="1"/>
        <v>1779919.6800000002</v>
      </c>
      <c r="K23" s="26" t="s">
        <v>66</v>
      </c>
      <c r="L23" s="22">
        <v>291</v>
      </c>
      <c r="M23" s="22" t="s">
        <v>21</v>
      </c>
      <c r="N23" s="22"/>
      <c r="O23" s="6"/>
    </row>
    <row r="24" spans="1:15" ht="37.5" customHeight="1" x14ac:dyDescent="0.25">
      <c r="A24" s="11" t="s">
        <v>45</v>
      </c>
      <c r="B24" s="10" t="s">
        <v>31</v>
      </c>
      <c r="C24" s="21" t="s">
        <v>27</v>
      </c>
      <c r="D24" s="21">
        <v>12</v>
      </c>
      <c r="E24" s="21">
        <v>1</v>
      </c>
      <c r="F24" s="20" t="s">
        <v>24</v>
      </c>
      <c r="G24" s="23">
        <f t="shared" si="3"/>
        <v>1618108.8</v>
      </c>
      <c r="H24" s="24">
        <v>0.1</v>
      </c>
      <c r="I24" s="25">
        <f t="shared" si="0"/>
        <v>161810.88</v>
      </c>
      <c r="J24" s="25">
        <f t="shared" si="1"/>
        <v>1779919.6800000002</v>
      </c>
      <c r="K24" s="26" t="s">
        <v>66</v>
      </c>
      <c r="L24" s="22">
        <v>291</v>
      </c>
      <c r="M24" s="22" t="s">
        <v>21</v>
      </c>
      <c r="N24" s="22"/>
      <c r="O24" s="6"/>
    </row>
    <row r="25" spans="1:15" ht="23.25" customHeight="1" x14ac:dyDescent="0.25">
      <c r="A25" s="11" t="s">
        <v>46</v>
      </c>
      <c r="B25" s="10" t="s">
        <v>41</v>
      </c>
      <c r="C25" s="21" t="s">
        <v>27</v>
      </c>
      <c r="D25" s="21">
        <v>12</v>
      </c>
      <c r="E25" s="21">
        <v>1</v>
      </c>
      <c r="F25" s="20" t="s">
        <v>24</v>
      </c>
      <c r="G25" s="23">
        <f t="shared" si="3"/>
        <v>1618108.8</v>
      </c>
      <c r="H25" s="24">
        <v>0.1</v>
      </c>
      <c r="I25" s="25">
        <f t="shared" si="0"/>
        <v>161810.88</v>
      </c>
      <c r="J25" s="25">
        <f t="shared" si="1"/>
        <v>1779919.6800000002</v>
      </c>
      <c r="K25" s="26" t="s">
        <v>66</v>
      </c>
      <c r="L25" s="22">
        <v>291</v>
      </c>
      <c r="M25" s="22" t="s">
        <v>21</v>
      </c>
      <c r="N25" s="22"/>
      <c r="O25" s="6"/>
    </row>
    <row r="26" spans="1:15" ht="29.25" customHeight="1" x14ac:dyDescent="0.25">
      <c r="A26" s="11" t="s">
        <v>47</v>
      </c>
      <c r="B26" s="10" t="s">
        <v>34</v>
      </c>
      <c r="C26" s="21" t="s">
        <v>27</v>
      </c>
      <c r="D26" s="21">
        <v>12</v>
      </c>
      <c r="E26" s="21">
        <v>1</v>
      </c>
      <c r="F26" s="20" t="s">
        <v>24</v>
      </c>
      <c r="G26" s="23">
        <f t="shared" si="3"/>
        <v>1618108.8</v>
      </c>
      <c r="H26" s="24">
        <v>0.1</v>
      </c>
      <c r="I26" s="25">
        <f t="shared" si="0"/>
        <v>161810.88</v>
      </c>
      <c r="J26" s="25">
        <f t="shared" si="1"/>
        <v>1779919.6800000002</v>
      </c>
      <c r="K26" s="26" t="s">
        <v>66</v>
      </c>
      <c r="L26" s="22">
        <v>291</v>
      </c>
      <c r="M26" s="22" t="s">
        <v>21</v>
      </c>
      <c r="N26" s="22"/>
      <c r="O26" s="6"/>
    </row>
    <row r="27" spans="1:15" ht="33" customHeight="1" x14ac:dyDescent="0.25">
      <c r="A27" s="11" t="s">
        <v>48</v>
      </c>
      <c r="B27" s="10" t="s">
        <v>41</v>
      </c>
      <c r="C27" s="21" t="s">
        <v>27</v>
      </c>
      <c r="D27" s="21">
        <v>12</v>
      </c>
      <c r="E27" s="21">
        <v>1</v>
      </c>
      <c r="F27" s="20" t="s">
        <v>24</v>
      </c>
      <c r="G27" s="23">
        <f t="shared" si="3"/>
        <v>1618108.8</v>
      </c>
      <c r="H27" s="24">
        <v>0.1</v>
      </c>
      <c r="I27" s="25">
        <f t="shared" si="0"/>
        <v>161810.88</v>
      </c>
      <c r="J27" s="25">
        <f t="shared" si="1"/>
        <v>1779919.6800000002</v>
      </c>
      <c r="K27" s="26" t="s">
        <v>66</v>
      </c>
      <c r="L27" s="22">
        <v>291</v>
      </c>
      <c r="M27" s="22" t="s">
        <v>21</v>
      </c>
      <c r="N27" s="22"/>
      <c r="O27" s="6"/>
    </row>
    <row r="28" spans="1:15" ht="29.25" customHeight="1" x14ac:dyDescent="0.25">
      <c r="A28" s="11" t="s">
        <v>49</v>
      </c>
      <c r="B28" s="10" t="s">
        <v>34</v>
      </c>
      <c r="C28" s="21" t="s">
        <v>27</v>
      </c>
      <c r="D28" s="21">
        <v>12</v>
      </c>
      <c r="E28" s="21">
        <v>1</v>
      </c>
      <c r="F28" s="10" t="s">
        <v>50</v>
      </c>
      <c r="G28" s="23">
        <f t="shared" si="3"/>
        <v>1618108.8</v>
      </c>
      <c r="H28" s="24">
        <v>0.1</v>
      </c>
      <c r="I28" s="25">
        <f t="shared" si="0"/>
        <v>161810.88</v>
      </c>
      <c r="J28" s="25">
        <f t="shared" si="1"/>
        <v>1779919.6800000002</v>
      </c>
      <c r="K28" s="26" t="s">
        <v>66</v>
      </c>
      <c r="L28" s="22">
        <v>291</v>
      </c>
      <c r="M28" s="22" t="s">
        <v>21</v>
      </c>
      <c r="N28" s="22"/>
      <c r="O28" s="6"/>
    </row>
    <row r="29" spans="1:15" ht="32.25" customHeight="1" x14ac:dyDescent="0.25">
      <c r="A29" s="11" t="s">
        <v>51</v>
      </c>
      <c r="B29" s="10" t="s">
        <v>34</v>
      </c>
      <c r="C29" s="21" t="s">
        <v>27</v>
      </c>
      <c r="D29" s="21">
        <v>12</v>
      </c>
      <c r="E29" s="21">
        <v>1</v>
      </c>
      <c r="F29" s="10" t="s">
        <v>50</v>
      </c>
      <c r="G29" s="23">
        <f t="shared" si="3"/>
        <v>1618108.8</v>
      </c>
      <c r="H29" s="24">
        <v>0.1</v>
      </c>
      <c r="I29" s="25">
        <f t="shared" si="0"/>
        <v>161810.88</v>
      </c>
      <c r="J29" s="25">
        <f t="shared" si="1"/>
        <v>1779919.6800000002</v>
      </c>
      <c r="K29" s="26" t="s">
        <v>66</v>
      </c>
      <c r="L29" s="22">
        <v>291</v>
      </c>
      <c r="M29" s="22" t="s">
        <v>21</v>
      </c>
      <c r="N29" s="22"/>
      <c r="O29" s="6"/>
    </row>
    <row r="30" spans="1:15" ht="30" customHeight="1" x14ac:dyDescent="0.25">
      <c r="A30" s="11" t="s">
        <v>52</v>
      </c>
      <c r="B30" s="10" t="s">
        <v>34</v>
      </c>
      <c r="C30" s="21" t="s">
        <v>27</v>
      </c>
      <c r="D30" s="21">
        <v>12</v>
      </c>
      <c r="E30" s="21">
        <v>1</v>
      </c>
      <c r="F30" s="10" t="s">
        <v>24</v>
      </c>
      <c r="G30" s="23">
        <f t="shared" si="3"/>
        <v>1618108.8</v>
      </c>
      <c r="H30" s="24">
        <v>0.1</v>
      </c>
      <c r="I30" s="25">
        <f t="shared" si="0"/>
        <v>161810.88</v>
      </c>
      <c r="J30" s="25">
        <f t="shared" si="1"/>
        <v>1779919.6800000002</v>
      </c>
      <c r="K30" s="26" t="s">
        <v>66</v>
      </c>
      <c r="L30" s="22">
        <v>291</v>
      </c>
      <c r="M30" s="22" t="s">
        <v>21</v>
      </c>
      <c r="N30" s="22"/>
      <c r="O30" s="6"/>
    </row>
    <row r="31" spans="1:15" ht="24.75" customHeight="1" x14ac:dyDescent="0.25">
      <c r="A31" s="11" t="s">
        <v>53</v>
      </c>
      <c r="B31" s="10" t="s">
        <v>34</v>
      </c>
      <c r="C31" s="21" t="s">
        <v>27</v>
      </c>
      <c r="D31" s="21">
        <v>12</v>
      </c>
      <c r="E31" s="21">
        <v>1</v>
      </c>
      <c r="F31" s="21" t="s">
        <v>50</v>
      </c>
      <c r="G31" s="23">
        <f t="shared" si="3"/>
        <v>1618108.8</v>
      </c>
      <c r="H31" s="24">
        <v>0.1</v>
      </c>
      <c r="I31" s="25">
        <f t="shared" si="0"/>
        <v>161810.88</v>
      </c>
      <c r="J31" s="25">
        <f t="shared" si="1"/>
        <v>1779919.6800000002</v>
      </c>
      <c r="K31" s="26" t="s">
        <v>66</v>
      </c>
      <c r="L31" s="22">
        <v>291</v>
      </c>
      <c r="M31" s="22" t="s">
        <v>21</v>
      </c>
      <c r="N31" s="22"/>
      <c r="O31" s="6"/>
    </row>
    <row r="32" spans="1:15" ht="29.25" customHeight="1" x14ac:dyDescent="0.25">
      <c r="A32" s="11" t="s">
        <v>54</v>
      </c>
      <c r="B32" s="10" t="s">
        <v>34</v>
      </c>
      <c r="C32" s="21" t="s">
        <v>27</v>
      </c>
      <c r="D32" s="21">
        <v>12</v>
      </c>
      <c r="E32" s="21">
        <v>1</v>
      </c>
      <c r="F32" s="21" t="s">
        <v>24</v>
      </c>
      <c r="G32" s="23">
        <f t="shared" si="3"/>
        <v>1618108.8</v>
      </c>
      <c r="H32" s="24">
        <v>0.1</v>
      </c>
      <c r="I32" s="25">
        <f t="shared" si="0"/>
        <v>161810.88</v>
      </c>
      <c r="J32" s="25">
        <f t="shared" si="1"/>
        <v>1779919.6800000002</v>
      </c>
      <c r="K32" s="26" t="s">
        <v>66</v>
      </c>
      <c r="L32" s="22">
        <v>291</v>
      </c>
      <c r="M32" s="22" t="s">
        <v>21</v>
      </c>
      <c r="N32" s="22"/>
      <c r="O32" s="6"/>
    </row>
    <row r="33" spans="1:15" ht="30.75" customHeight="1" x14ac:dyDescent="0.25">
      <c r="A33" s="16"/>
      <c r="B33" s="16"/>
      <c r="C33" s="16"/>
      <c r="D33" s="119"/>
      <c r="E33" s="119"/>
      <c r="F33" s="119"/>
      <c r="G33" s="27"/>
      <c r="H33" s="27"/>
      <c r="I33" s="27"/>
      <c r="J33" s="28" t="s">
        <v>55</v>
      </c>
      <c r="K33" s="113">
        <v>99844728</v>
      </c>
      <c r="L33" s="113"/>
      <c r="M33" s="113"/>
      <c r="N33" s="113"/>
      <c r="O33" s="6"/>
    </row>
    <row r="34" spans="1:15" ht="26.25" customHeight="1" x14ac:dyDescent="0.25">
      <c r="A34" s="27"/>
      <c r="B34" s="27"/>
      <c r="C34" s="27"/>
      <c r="D34" s="27"/>
      <c r="E34" s="27"/>
      <c r="F34" s="27"/>
      <c r="G34" s="27"/>
      <c r="H34" s="27"/>
      <c r="I34" s="27"/>
      <c r="J34" s="9" t="s">
        <v>56</v>
      </c>
      <c r="K34" s="113">
        <v>1198136731</v>
      </c>
      <c r="L34" s="113"/>
      <c r="M34" s="113"/>
      <c r="N34" s="113"/>
      <c r="O34" s="6"/>
    </row>
    <row r="35" spans="1:15" x14ac:dyDescent="0.25">
      <c r="A35" s="27"/>
      <c r="B35" s="27"/>
      <c r="C35" s="27"/>
      <c r="D35" s="27"/>
      <c r="E35" s="27"/>
      <c r="F35" s="27"/>
      <c r="G35" s="27"/>
      <c r="H35" s="27"/>
      <c r="I35" s="27"/>
      <c r="J35" s="9" t="s">
        <v>57</v>
      </c>
      <c r="K35" s="113">
        <f>K34*0.03</f>
        <v>35944101.93</v>
      </c>
      <c r="L35" s="113"/>
      <c r="M35" s="113"/>
      <c r="N35" s="113"/>
      <c r="O35" s="6"/>
    </row>
    <row r="36" spans="1:15" x14ac:dyDescent="0.25">
      <c r="A36" s="27"/>
      <c r="B36" s="27"/>
      <c r="C36" s="27"/>
      <c r="D36" s="27"/>
      <c r="E36" s="27"/>
      <c r="F36" s="27"/>
      <c r="G36" s="27"/>
      <c r="H36" s="27"/>
      <c r="I36" s="27"/>
      <c r="J36" s="9" t="s">
        <v>58</v>
      </c>
      <c r="K36" s="113">
        <f>K34+K35</f>
        <v>1234080832.9300001</v>
      </c>
      <c r="L36" s="113"/>
      <c r="M36" s="113"/>
      <c r="N36" s="113"/>
      <c r="O36" s="6"/>
    </row>
    <row r="37" spans="1:15" x14ac:dyDescent="0.25">
      <c r="A37" s="27"/>
      <c r="B37" s="27"/>
      <c r="C37" s="27"/>
      <c r="D37" s="27"/>
      <c r="E37" s="27"/>
      <c r="F37" s="27"/>
      <c r="G37" s="27"/>
      <c r="H37" s="27"/>
      <c r="I37" s="27"/>
      <c r="J37" s="9" t="s">
        <v>59</v>
      </c>
      <c r="K37" s="113">
        <f>K36*0.03</f>
        <v>37022424.987900004</v>
      </c>
      <c r="L37" s="113"/>
      <c r="M37" s="113"/>
      <c r="N37" s="113"/>
      <c r="O37" s="6"/>
    </row>
    <row r="38" spans="1:15" x14ac:dyDescent="0.25">
      <c r="A38" s="27"/>
      <c r="B38" s="27"/>
      <c r="C38" s="27"/>
      <c r="D38" s="27"/>
      <c r="E38" s="27"/>
      <c r="F38" s="27"/>
      <c r="G38" s="27"/>
      <c r="H38" s="27"/>
      <c r="I38" s="27"/>
      <c r="J38" s="9" t="s">
        <v>60</v>
      </c>
      <c r="K38" s="113">
        <f>K36+K37</f>
        <v>1271103257.9179001</v>
      </c>
      <c r="L38" s="113"/>
      <c r="M38" s="113"/>
      <c r="N38" s="113"/>
      <c r="O38" s="6"/>
    </row>
    <row r="39" spans="1:15" ht="18" customHeight="1" x14ac:dyDescent="0.25">
      <c r="A39" s="27"/>
      <c r="B39" s="27"/>
      <c r="C39" s="27"/>
      <c r="D39" s="27"/>
      <c r="E39" s="27"/>
      <c r="F39" s="27"/>
      <c r="G39" s="27"/>
      <c r="H39" s="27"/>
      <c r="I39" s="27"/>
      <c r="J39" s="9" t="s">
        <v>67</v>
      </c>
      <c r="K39" s="113">
        <f>K36+K38</f>
        <v>2505184090.8479004</v>
      </c>
      <c r="L39" s="110"/>
      <c r="M39" s="110"/>
      <c r="N39" s="110"/>
      <c r="O39" s="6"/>
    </row>
    <row r="40" spans="1:15" ht="29.25" customHeight="1" x14ac:dyDescent="0.25">
      <c r="A40" s="27"/>
      <c r="B40" s="27"/>
      <c r="C40" s="27"/>
      <c r="D40" s="27"/>
      <c r="E40" s="27"/>
      <c r="F40" s="27"/>
      <c r="G40" s="27"/>
      <c r="H40" s="27"/>
      <c r="I40" s="27"/>
      <c r="J40" s="9" t="s">
        <v>62</v>
      </c>
      <c r="K40" s="110" t="s">
        <v>63</v>
      </c>
      <c r="L40" s="110"/>
      <c r="M40" s="110"/>
      <c r="N40" s="110"/>
      <c r="O40" s="6"/>
    </row>
    <row r="41" spans="1:15" ht="29.25" customHeight="1" x14ac:dyDescent="0.25">
      <c r="A41" s="27"/>
      <c r="B41" s="27"/>
      <c r="C41" s="27"/>
      <c r="D41" s="27"/>
      <c r="E41" s="27"/>
      <c r="F41" s="27"/>
      <c r="G41" s="27"/>
      <c r="H41" s="27"/>
      <c r="I41" s="27"/>
      <c r="J41" s="9" t="s">
        <v>64</v>
      </c>
      <c r="K41" s="111" t="s">
        <v>68</v>
      </c>
      <c r="L41" s="110"/>
      <c r="M41" s="110"/>
      <c r="N41" s="110"/>
      <c r="O41" s="6"/>
    </row>
    <row r="42" spans="1:15" x14ac:dyDescent="0.25">
      <c r="A42" s="6"/>
      <c r="B42" s="6"/>
      <c r="C42" s="6"/>
      <c r="D42" s="6"/>
      <c r="E42" s="6"/>
      <c r="F42" s="6"/>
      <c r="G42" s="6"/>
      <c r="H42" s="6"/>
      <c r="I42" s="6"/>
      <c r="J42" s="12"/>
      <c r="K42" s="13"/>
      <c r="L42" s="13"/>
      <c r="M42" s="13"/>
      <c r="N42" s="13"/>
      <c r="O42" s="6"/>
    </row>
    <row r="43" spans="1:15" x14ac:dyDescent="0.25">
      <c r="A43" s="6"/>
      <c r="B43" s="6"/>
      <c r="C43" s="6"/>
      <c r="D43" s="6"/>
      <c r="E43" s="6"/>
      <c r="F43" s="6"/>
      <c r="G43" s="6"/>
      <c r="H43" s="6"/>
      <c r="I43" s="6"/>
      <c r="J43" s="12"/>
      <c r="K43" s="13"/>
      <c r="L43" s="13"/>
      <c r="M43" s="13"/>
      <c r="N43" s="13"/>
      <c r="O43" s="6"/>
    </row>
    <row r="44" spans="1:15" ht="57" customHeight="1" x14ac:dyDescent="0.25">
      <c r="A44" s="6"/>
      <c r="B44" s="6"/>
      <c r="C44" s="6"/>
      <c r="D44" s="6"/>
      <c r="E44" s="6"/>
      <c r="F44" s="6"/>
      <c r="G44" s="6"/>
      <c r="H44" s="6"/>
      <c r="I44" s="6"/>
      <c r="J44" s="97" t="s">
        <v>121</v>
      </c>
      <c r="K44" s="112" t="s">
        <v>120</v>
      </c>
      <c r="L44" s="112"/>
      <c r="M44" s="112"/>
      <c r="N44" s="112"/>
      <c r="O44" s="15"/>
    </row>
  </sheetData>
  <mergeCells count="15">
    <mergeCell ref="A2:K3"/>
    <mergeCell ref="A4:C4"/>
    <mergeCell ref="D4:K4"/>
    <mergeCell ref="A6:A13"/>
    <mergeCell ref="D33:F33"/>
    <mergeCell ref="K33:N33"/>
    <mergeCell ref="K40:N40"/>
    <mergeCell ref="K41:N41"/>
    <mergeCell ref="K44:N44"/>
    <mergeCell ref="K34:N34"/>
    <mergeCell ref="K35:N35"/>
    <mergeCell ref="K36:N36"/>
    <mergeCell ref="K37:N37"/>
    <mergeCell ref="K38:N38"/>
    <mergeCell ref="K39:N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7"/>
  <sheetViews>
    <sheetView workbookViewId="0">
      <selection activeCell="A2" sqref="A2:N3"/>
    </sheetView>
  </sheetViews>
  <sheetFormatPr baseColWidth="10" defaultRowHeight="15" x14ac:dyDescent="0.25"/>
  <cols>
    <col min="2" max="2" width="28.140625" customWidth="1"/>
    <col min="3" max="3" width="21.140625" customWidth="1"/>
    <col min="6" max="6" width="33.42578125" customWidth="1"/>
    <col min="10" max="10" width="27.7109375" customWidth="1"/>
    <col min="11" max="11" width="13.85546875" customWidth="1"/>
    <col min="13" max="13" width="19.28515625" customWidth="1"/>
    <col min="14" max="14" width="22" customWidth="1"/>
  </cols>
  <sheetData>
    <row r="2" spans="1:14" x14ac:dyDescent="0.25">
      <c r="A2" s="123" t="s">
        <v>124</v>
      </c>
      <c r="B2" s="123"/>
      <c r="C2" s="123"/>
      <c r="D2" s="123"/>
      <c r="E2" s="123"/>
      <c r="F2" s="123"/>
      <c r="G2" s="123"/>
      <c r="H2" s="123"/>
      <c r="I2" s="123"/>
      <c r="J2" s="123"/>
      <c r="K2" s="123"/>
      <c r="L2" s="123"/>
      <c r="M2" s="123"/>
      <c r="N2" s="123"/>
    </row>
    <row r="3" spans="1:14" x14ac:dyDescent="0.25">
      <c r="A3" s="123"/>
      <c r="B3" s="123"/>
      <c r="C3" s="123"/>
      <c r="D3" s="123"/>
      <c r="E3" s="123"/>
      <c r="F3" s="123"/>
      <c r="G3" s="123"/>
      <c r="H3" s="123"/>
      <c r="I3" s="123"/>
      <c r="J3" s="123"/>
      <c r="K3" s="123"/>
      <c r="L3" s="123"/>
      <c r="M3" s="123"/>
      <c r="N3" s="123"/>
    </row>
    <row r="4" spans="1:14" x14ac:dyDescent="0.25">
      <c r="A4" s="123" t="s">
        <v>1</v>
      </c>
      <c r="B4" s="123"/>
      <c r="C4" s="123"/>
      <c r="D4" s="124" t="s">
        <v>76</v>
      </c>
      <c r="E4" s="124"/>
      <c r="F4" s="124"/>
      <c r="G4" s="124"/>
      <c r="H4" s="124"/>
      <c r="I4" s="124"/>
      <c r="J4" s="124"/>
      <c r="K4" s="124"/>
      <c r="L4" s="124"/>
      <c r="M4" s="124"/>
      <c r="N4" s="124"/>
    </row>
    <row r="5" spans="1:14" ht="24" x14ac:dyDescent="0.25">
      <c r="A5" s="19" t="s">
        <v>2</v>
      </c>
      <c r="B5" s="9" t="s">
        <v>3</v>
      </c>
      <c r="C5" s="9" t="s">
        <v>4</v>
      </c>
      <c r="D5" s="19" t="s">
        <v>5</v>
      </c>
      <c r="E5" s="19" t="s">
        <v>6</v>
      </c>
      <c r="F5" s="19" t="s">
        <v>7</v>
      </c>
      <c r="G5" s="9" t="s">
        <v>8</v>
      </c>
      <c r="H5" s="9" t="s">
        <v>9</v>
      </c>
      <c r="I5" s="9" t="s">
        <v>10</v>
      </c>
      <c r="J5" s="9" t="s">
        <v>11</v>
      </c>
      <c r="K5" s="9" t="s">
        <v>12</v>
      </c>
      <c r="L5" s="9" t="s">
        <v>13</v>
      </c>
      <c r="M5" s="9" t="s">
        <v>70</v>
      </c>
      <c r="N5" s="9" t="s">
        <v>71</v>
      </c>
    </row>
    <row r="6" spans="1:14" ht="36" x14ac:dyDescent="0.25">
      <c r="A6" s="118" t="s">
        <v>16</v>
      </c>
      <c r="B6" s="20" t="s">
        <v>17</v>
      </c>
      <c r="C6" s="10" t="s">
        <v>18</v>
      </c>
      <c r="D6" s="21">
        <v>12</v>
      </c>
      <c r="E6" s="21">
        <v>1</v>
      </c>
      <c r="F6" s="10" t="s">
        <v>19</v>
      </c>
      <c r="G6" s="23">
        <f>+((((616000*8.8)*29.85%)/8)*12)</f>
        <v>2427163.2000000002</v>
      </c>
      <c r="H6" s="24">
        <v>0.08</v>
      </c>
      <c r="I6" s="25">
        <f>+G6*H6</f>
        <v>194173.05600000001</v>
      </c>
      <c r="J6" s="25">
        <f>+G6+I6</f>
        <v>2621336.2560000001</v>
      </c>
      <c r="K6" s="26" t="s">
        <v>72</v>
      </c>
      <c r="L6" s="22">
        <v>801</v>
      </c>
      <c r="M6" s="22" t="s">
        <v>21</v>
      </c>
      <c r="N6" s="45"/>
    </row>
    <row r="7" spans="1:14" ht="36" x14ac:dyDescent="0.25">
      <c r="A7" s="118"/>
      <c r="B7" s="10" t="s">
        <v>22</v>
      </c>
      <c r="C7" s="10" t="s">
        <v>23</v>
      </c>
      <c r="D7" s="21">
        <v>24</v>
      </c>
      <c r="E7" s="21">
        <v>2</v>
      </c>
      <c r="F7" s="10" t="s">
        <v>24</v>
      </c>
      <c r="G7" s="25">
        <f>616000*8.8</f>
        <v>5420800</v>
      </c>
      <c r="H7" s="24">
        <v>0.1</v>
      </c>
      <c r="I7" s="25">
        <f t="shared" ref="I7:I32" si="0">+G7*H7</f>
        <v>542080</v>
      </c>
      <c r="J7" s="25">
        <f t="shared" ref="J7:J32" si="1">+G7+I7</f>
        <v>5962880</v>
      </c>
      <c r="K7" s="26" t="s">
        <v>72</v>
      </c>
      <c r="L7" s="22">
        <v>801</v>
      </c>
      <c r="M7" s="22" t="s">
        <v>21</v>
      </c>
      <c r="N7" s="45"/>
    </row>
    <row r="8" spans="1:14" ht="36" x14ac:dyDescent="0.25">
      <c r="A8" s="118"/>
      <c r="B8" s="10" t="s">
        <v>25</v>
      </c>
      <c r="C8" s="10" t="s">
        <v>23</v>
      </c>
      <c r="D8" s="21">
        <v>12</v>
      </c>
      <c r="E8" s="21">
        <v>1</v>
      </c>
      <c r="F8" s="10" t="s">
        <v>19</v>
      </c>
      <c r="G8" s="23">
        <f>+((((616000*8.8)*29.85%)/8)*12)</f>
        <v>2427163.2000000002</v>
      </c>
      <c r="H8" s="24">
        <v>0.08</v>
      </c>
      <c r="I8" s="25">
        <f t="shared" si="0"/>
        <v>194173.05600000001</v>
      </c>
      <c r="J8" s="25">
        <f t="shared" si="1"/>
        <v>2621336.2560000001</v>
      </c>
      <c r="K8" s="26" t="s">
        <v>72</v>
      </c>
      <c r="L8" s="22">
        <v>801</v>
      </c>
      <c r="M8" s="22" t="s">
        <v>21</v>
      </c>
      <c r="N8" s="45"/>
    </row>
    <row r="9" spans="1:14" ht="36" x14ac:dyDescent="0.25">
      <c r="A9" s="118"/>
      <c r="B9" s="10" t="s">
        <v>26</v>
      </c>
      <c r="C9" s="10" t="s">
        <v>27</v>
      </c>
      <c r="D9" s="21">
        <v>12</v>
      </c>
      <c r="E9" s="21">
        <v>3</v>
      </c>
      <c r="F9" s="10" t="s">
        <v>19</v>
      </c>
      <c r="G9" s="23">
        <f>+((((((616000*8.8)*29.85%)/8)*12)/30)*20)</f>
        <v>1618108.8</v>
      </c>
      <c r="H9" s="24">
        <v>0.08</v>
      </c>
      <c r="I9" s="25">
        <f t="shared" si="0"/>
        <v>129448.70400000001</v>
      </c>
      <c r="J9" s="25">
        <f t="shared" si="1"/>
        <v>1747557.504</v>
      </c>
      <c r="K9" s="26" t="s">
        <v>72</v>
      </c>
      <c r="L9" s="22">
        <v>801</v>
      </c>
      <c r="M9" s="22" t="s">
        <v>21</v>
      </c>
      <c r="N9" s="45"/>
    </row>
    <row r="10" spans="1:14" ht="36" x14ac:dyDescent="0.25">
      <c r="A10" s="118"/>
      <c r="B10" s="10" t="s">
        <v>25</v>
      </c>
      <c r="C10" s="10" t="s">
        <v>27</v>
      </c>
      <c r="D10" s="21">
        <v>12</v>
      </c>
      <c r="E10" s="21">
        <v>1</v>
      </c>
      <c r="F10" s="10" t="s">
        <v>24</v>
      </c>
      <c r="G10" s="23">
        <f>+((((((616000*8.8)*29.85%)/8)*12)/30)*20)</f>
        <v>1618108.8</v>
      </c>
      <c r="H10" s="24">
        <v>0.1</v>
      </c>
      <c r="I10" s="25">
        <f t="shared" si="0"/>
        <v>161810.88</v>
      </c>
      <c r="J10" s="25">
        <f t="shared" si="1"/>
        <v>1779919.6800000002</v>
      </c>
      <c r="K10" s="26" t="s">
        <v>72</v>
      </c>
      <c r="L10" s="22">
        <v>801</v>
      </c>
      <c r="M10" s="22" t="s">
        <v>21</v>
      </c>
      <c r="N10" s="45"/>
    </row>
    <row r="11" spans="1:14" ht="36" x14ac:dyDescent="0.25">
      <c r="A11" s="118"/>
      <c r="B11" s="10" t="s">
        <v>25</v>
      </c>
      <c r="C11" s="10" t="s">
        <v>27</v>
      </c>
      <c r="D11" s="21">
        <v>14</v>
      </c>
      <c r="E11" s="21">
        <v>1</v>
      </c>
      <c r="F11" s="10" t="s">
        <v>24</v>
      </c>
      <c r="G11" s="23">
        <f>+((((((616000*8.8)*29.85%)/8)*14)/30)*20)</f>
        <v>1887793.5999999999</v>
      </c>
      <c r="H11" s="24">
        <v>0.1</v>
      </c>
      <c r="I11" s="25">
        <f t="shared" si="0"/>
        <v>188779.36</v>
      </c>
      <c r="J11" s="25">
        <f t="shared" si="1"/>
        <v>2076572.96</v>
      </c>
      <c r="K11" s="26" t="s">
        <v>72</v>
      </c>
      <c r="L11" s="22">
        <v>801</v>
      </c>
      <c r="M11" s="22" t="s">
        <v>21</v>
      </c>
      <c r="N11" s="45"/>
    </row>
    <row r="12" spans="1:14" ht="135" customHeight="1" x14ac:dyDescent="0.25">
      <c r="A12" s="118"/>
      <c r="B12" s="10" t="s">
        <v>28</v>
      </c>
      <c r="C12" s="10" t="s">
        <v>29</v>
      </c>
      <c r="D12" s="21">
        <v>24</v>
      </c>
      <c r="E12" s="21">
        <v>1</v>
      </c>
      <c r="F12" s="10" t="s">
        <v>30</v>
      </c>
      <c r="G12" s="46">
        <f>616000*8.8</f>
        <v>5420800</v>
      </c>
      <c r="H12" s="47">
        <v>0.11</v>
      </c>
      <c r="I12" s="46">
        <f t="shared" si="0"/>
        <v>596288</v>
      </c>
      <c r="J12" s="46">
        <f t="shared" si="1"/>
        <v>6017088</v>
      </c>
      <c r="K12" s="48" t="s">
        <v>72</v>
      </c>
      <c r="L12" s="14">
        <v>801</v>
      </c>
      <c r="M12" s="14" t="s">
        <v>73</v>
      </c>
      <c r="N12" s="49" t="s">
        <v>85</v>
      </c>
    </row>
    <row r="13" spans="1:14" ht="118.5" customHeight="1" x14ac:dyDescent="0.25">
      <c r="A13" s="118"/>
      <c r="B13" s="10" t="s">
        <v>31</v>
      </c>
      <c r="C13" s="10" t="s">
        <v>27</v>
      </c>
      <c r="D13" s="21">
        <v>12</v>
      </c>
      <c r="E13" s="21">
        <v>1</v>
      </c>
      <c r="F13" s="10" t="s">
        <v>32</v>
      </c>
      <c r="G13" s="50">
        <f>+((((((616000*8.8)*29.85%)/8)*12)/30)*20)</f>
        <v>1618108.8</v>
      </c>
      <c r="H13" s="47">
        <v>0.11</v>
      </c>
      <c r="I13" s="46">
        <f t="shared" si="0"/>
        <v>177991.96799999999</v>
      </c>
      <c r="J13" s="46">
        <f t="shared" si="1"/>
        <v>1796100.7680000002</v>
      </c>
      <c r="K13" s="48" t="s">
        <v>72</v>
      </c>
      <c r="L13" s="14">
        <v>801</v>
      </c>
      <c r="M13" s="14" t="s">
        <v>73</v>
      </c>
      <c r="N13" s="49" t="s">
        <v>86</v>
      </c>
    </row>
    <row r="14" spans="1:14" ht="36" x14ac:dyDescent="0.25">
      <c r="A14" s="11" t="s">
        <v>33</v>
      </c>
      <c r="B14" s="10" t="s">
        <v>34</v>
      </c>
      <c r="C14" s="10" t="s">
        <v>23</v>
      </c>
      <c r="D14" s="21">
        <v>24</v>
      </c>
      <c r="E14" s="21">
        <v>1</v>
      </c>
      <c r="F14" s="20" t="s">
        <v>19</v>
      </c>
      <c r="G14" s="25">
        <f t="shared" ref="G14:G20" si="2">616000*8.8</f>
        <v>5420800</v>
      </c>
      <c r="H14" s="24">
        <v>0.08</v>
      </c>
      <c r="I14" s="25">
        <f t="shared" si="0"/>
        <v>433664</v>
      </c>
      <c r="J14" s="25">
        <f t="shared" si="1"/>
        <v>5854464</v>
      </c>
      <c r="K14" s="26" t="s">
        <v>72</v>
      </c>
      <c r="L14" s="22">
        <v>801</v>
      </c>
      <c r="M14" s="22" t="s">
        <v>21</v>
      </c>
      <c r="N14" s="45"/>
    </row>
    <row r="15" spans="1:14" ht="36" x14ac:dyDescent="0.25">
      <c r="A15" s="11" t="s">
        <v>35</v>
      </c>
      <c r="B15" s="10" t="s">
        <v>31</v>
      </c>
      <c r="C15" s="10" t="s">
        <v>23</v>
      </c>
      <c r="D15" s="21">
        <v>24</v>
      </c>
      <c r="E15" s="21">
        <v>1</v>
      </c>
      <c r="F15" s="20" t="s">
        <v>24</v>
      </c>
      <c r="G15" s="25">
        <f t="shared" si="2"/>
        <v>5420800</v>
      </c>
      <c r="H15" s="24">
        <v>0.1</v>
      </c>
      <c r="I15" s="25">
        <f t="shared" si="0"/>
        <v>542080</v>
      </c>
      <c r="J15" s="25">
        <f t="shared" si="1"/>
        <v>5962880</v>
      </c>
      <c r="K15" s="26" t="s">
        <v>72</v>
      </c>
      <c r="L15" s="22">
        <v>801</v>
      </c>
      <c r="M15" s="22" t="s">
        <v>21</v>
      </c>
      <c r="N15" s="45"/>
    </row>
    <row r="16" spans="1:14" ht="36" x14ac:dyDescent="0.25">
      <c r="A16" s="11" t="s">
        <v>36</v>
      </c>
      <c r="B16" s="10" t="s">
        <v>34</v>
      </c>
      <c r="C16" s="10" t="s">
        <v>23</v>
      </c>
      <c r="D16" s="21">
        <v>24</v>
      </c>
      <c r="E16" s="21">
        <v>1</v>
      </c>
      <c r="F16" s="20" t="s">
        <v>24</v>
      </c>
      <c r="G16" s="25">
        <f t="shared" si="2"/>
        <v>5420800</v>
      </c>
      <c r="H16" s="24">
        <v>0.1</v>
      </c>
      <c r="I16" s="25">
        <f t="shared" si="0"/>
        <v>542080</v>
      </c>
      <c r="J16" s="25">
        <f t="shared" si="1"/>
        <v>5962880</v>
      </c>
      <c r="K16" s="26" t="s">
        <v>72</v>
      </c>
      <c r="L16" s="22">
        <v>801</v>
      </c>
      <c r="M16" s="22" t="s">
        <v>21</v>
      </c>
      <c r="N16" s="45"/>
    </row>
    <row r="17" spans="1:14" ht="36" x14ac:dyDescent="0.25">
      <c r="A17" s="11" t="s">
        <v>37</v>
      </c>
      <c r="B17" s="10" t="s">
        <v>34</v>
      </c>
      <c r="C17" s="10" t="s">
        <v>23</v>
      </c>
      <c r="D17" s="21">
        <v>24</v>
      </c>
      <c r="E17" s="21">
        <v>1</v>
      </c>
      <c r="F17" s="20" t="s">
        <v>24</v>
      </c>
      <c r="G17" s="25">
        <f t="shared" si="2"/>
        <v>5420800</v>
      </c>
      <c r="H17" s="24">
        <v>0.1</v>
      </c>
      <c r="I17" s="25">
        <f t="shared" si="0"/>
        <v>542080</v>
      </c>
      <c r="J17" s="25">
        <f t="shared" si="1"/>
        <v>5962880</v>
      </c>
      <c r="K17" s="26" t="s">
        <v>72</v>
      </c>
      <c r="L17" s="22">
        <v>801</v>
      </c>
      <c r="M17" s="22" t="s">
        <v>21</v>
      </c>
      <c r="N17" s="45"/>
    </row>
    <row r="18" spans="1:14" ht="36" x14ac:dyDescent="0.25">
      <c r="A18" s="11" t="s">
        <v>38</v>
      </c>
      <c r="B18" s="10" t="s">
        <v>34</v>
      </c>
      <c r="C18" s="10" t="s">
        <v>23</v>
      </c>
      <c r="D18" s="21">
        <v>24</v>
      </c>
      <c r="E18" s="21">
        <v>1</v>
      </c>
      <c r="F18" s="20" t="s">
        <v>24</v>
      </c>
      <c r="G18" s="25">
        <f t="shared" si="2"/>
        <v>5420800</v>
      </c>
      <c r="H18" s="24">
        <v>0.1</v>
      </c>
      <c r="I18" s="25">
        <f t="shared" si="0"/>
        <v>542080</v>
      </c>
      <c r="J18" s="25">
        <f t="shared" si="1"/>
        <v>5962880</v>
      </c>
      <c r="K18" s="26" t="s">
        <v>72</v>
      </c>
      <c r="L18" s="22">
        <v>801</v>
      </c>
      <c r="M18" s="22" t="s">
        <v>21</v>
      </c>
      <c r="N18" s="45"/>
    </row>
    <row r="19" spans="1:14" ht="36" x14ac:dyDescent="0.25">
      <c r="A19" s="11" t="s">
        <v>39</v>
      </c>
      <c r="B19" s="10" t="s">
        <v>34</v>
      </c>
      <c r="C19" s="10" t="s">
        <v>23</v>
      </c>
      <c r="D19" s="21">
        <v>24</v>
      </c>
      <c r="E19" s="21">
        <v>1</v>
      </c>
      <c r="F19" s="20" t="s">
        <v>24</v>
      </c>
      <c r="G19" s="25">
        <f t="shared" si="2"/>
        <v>5420800</v>
      </c>
      <c r="H19" s="24">
        <v>0.1</v>
      </c>
      <c r="I19" s="25">
        <f t="shared" si="0"/>
        <v>542080</v>
      </c>
      <c r="J19" s="25">
        <f t="shared" si="1"/>
        <v>5962880</v>
      </c>
      <c r="K19" s="26" t="s">
        <v>72</v>
      </c>
      <c r="L19" s="22">
        <v>801</v>
      </c>
      <c r="M19" s="22" t="s">
        <v>21</v>
      </c>
      <c r="N19" s="45"/>
    </row>
    <row r="20" spans="1:14" ht="36" x14ac:dyDescent="0.25">
      <c r="A20" s="11" t="s">
        <v>40</v>
      </c>
      <c r="B20" s="10" t="s">
        <v>41</v>
      </c>
      <c r="C20" s="10" t="s">
        <v>23</v>
      </c>
      <c r="D20" s="21">
        <v>24</v>
      </c>
      <c r="E20" s="21">
        <v>1</v>
      </c>
      <c r="F20" s="20" t="s">
        <v>24</v>
      </c>
      <c r="G20" s="25">
        <f t="shared" si="2"/>
        <v>5420800</v>
      </c>
      <c r="H20" s="24">
        <v>0.1</v>
      </c>
      <c r="I20" s="25">
        <f t="shared" si="0"/>
        <v>542080</v>
      </c>
      <c r="J20" s="25">
        <f t="shared" si="1"/>
        <v>5962880</v>
      </c>
      <c r="K20" s="26" t="s">
        <v>72</v>
      </c>
      <c r="L20" s="22">
        <v>801</v>
      </c>
      <c r="M20" s="22" t="s">
        <v>21</v>
      </c>
      <c r="N20" s="45"/>
    </row>
    <row r="21" spans="1:14" ht="36" x14ac:dyDescent="0.25">
      <c r="A21" s="11" t="s">
        <v>42</v>
      </c>
      <c r="B21" s="10" t="s">
        <v>34</v>
      </c>
      <c r="C21" s="10" t="s">
        <v>23</v>
      </c>
      <c r="D21" s="21">
        <v>14</v>
      </c>
      <c r="E21" s="21">
        <v>1</v>
      </c>
      <c r="F21" s="20" t="s">
        <v>24</v>
      </c>
      <c r="G21" s="25">
        <f>+((((616000*8.8)*29.85%)/8)*14)</f>
        <v>2831690.4</v>
      </c>
      <c r="H21" s="24">
        <v>0.1</v>
      </c>
      <c r="I21" s="25">
        <f t="shared" si="0"/>
        <v>283169.03999999998</v>
      </c>
      <c r="J21" s="25">
        <f t="shared" si="1"/>
        <v>3114859.44</v>
      </c>
      <c r="K21" s="26" t="s">
        <v>72</v>
      </c>
      <c r="L21" s="22">
        <v>801</v>
      </c>
      <c r="M21" s="22" t="s">
        <v>21</v>
      </c>
      <c r="N21" s="45"/>
    </row>
    <row r="22" spans="1:14" ht="36" x14ac:dyDescent="0.25">
      <c r="A22" s="11" t="s">
        <v>43</v>
      </c>
      <c r="B22" s="10" t="s">
        <v>34</v>
      </c>
      <c r="C22" s="10" t="s">
        <v>27</v>
      </c>
      <c r="D22" s="21">
        <v>12</v>
      </c>
      <c r="E22" s="21">
        <v>1</v>
      </c>
      <c r="F22" s="20" t="s">
        <v>24</v>
      </c>
      <c r="G22" s="23">
        <f t="shared" ref="G22:G32" si="3">+((((((616000*8.8)*29.85%)/8)*12)/30)*20)</f>
        <v>1618108.8</v>
      </c>
      <c r="H22" s="24">
        <v>0.1</v>
      </c>
      <c r="I22" s="25">
        <f t="shared" si="0"/>
        <v>161810.88</v>
      </c>
      <c r="J22" s="25">
        <f t="shared" si="1"/>
        <v>1779919.6800000002</v>
      </c>
      <c r="K22" s="26" t="s">
        <v>72</v>
      </c>
      <c r="L22" s="22">
        <v>801</v>
      </c>
      <c r="M22" s="22" t="s">
        <v>21</v>
      </c>
      <c r="N22" s="45"/>
    </row>
    <row r="23" spans="1:14" ht="36" x14ac:dyDescent="0.25">
      <c r="A23" s="11" t="s">
        <v>44</v>
      </c>
      <c r="B23" s="10" t="s">
        <v>34</v>
      </c>
      <c r="C23" s="10" t="s">
        <v>27</v>
      </c>
      <c r="D23" s="21">
        <v>12</v>
      </c>
      <c r="E23" s="21">
        <v>1</v>
      </c>
      <c r="F23" s="20" t="s">
        <v>24</v>
      </c>
      <c r="G23" s="23">
        <f t="shared" si="3"/>
        <v>1618108.8</v>
      </c>
      <c r="H23" s="24">
        <v>0.1</v>
      </c>
      <c r="I23" s="25">
        <f t="shared" si="0"/>
        <v>161810.88</v>
      </c>
      <c r="J23" s="25">
        <f t="shared" si="1"/>
        <v>1779919.6800000002</v>
      </c>
      <c r="K23" s="26" t="s">
        <v>72</v>
      </c>
      <c r="L23" s="22">
        <v>801</v>
      </c>
      <c r="M23" s="22" t="s">
        <v>21</v>
      </c>
      <c r="N23" s="45"/>
    </row>
    <row r="24" spans="1:14" ht="36" x14ac:dyDescent="0.25">
      <c r="A24" s="11" t="s">
        <v>45</v>
      </c>
      <c r="B24" s="10" t="s">
        <v>31</v>
      </c>
      <c r="C24" s="10" t="s">
        <v>27</v>
      </c>
      <c r="D24" s="21">
        <v>12</v>
      </c>
      <c r="E24" s="21">
        <v>1</v>
      </c>
      <c r="F24" s="20" t="s">
        <v>24</v>
      </c>
      <c r="G24" s="23">
        <f t="shared" si="3"/>
        <v>1618108.8</v>
      </c>
      <c r="H24" s="24">
        <v>0.1</v>
      </c>
      <c r="I24" s="25">
        <f t="shared" si="0"/>
        <v>161810.88</v>
      </c>
      <c r="J24" s="25">
        <f t="shared" si="1"/>
        <v>1779919.6800000002</v>
      </c>
      <c r="K24" s="26" t="s">
        <v>72</v>
      </c>
      <c r="L24" s="22">
        <v>801</v>
      </c>
      <c r="M24" s="22" t="s">
        <v>21</v>
      </c>
      <c r="N24" s="45"/>
    </row>
    <row r="25" spans="1:14" ht="36" x14ac:dyDescent="0.25">
      <c r="A25" s="11" t="s">
        <v>46</v>
      </c>
      <c r="B25" s="10" t="s">
        <v>41</v>
      </c>
      <c r="C25" s="10" t="s">
        <v>27</v>
      </c>
      <c r="D25" s="21">
        <v>12</v>
      </c>
      <c r="E25" s="21">
        <v>1</v>
      </c>
      <c r="F25" s="20" t="s">
        <v>24</v>
      </c>
      <c r="G25" s="23">
        <f t="shared" si="3"/>
        <v>1618108.8</v>
      </c>
      <c r="H25" s="24">
        <v>0.1</v>
      </c>
      <c r="I25" s="25">
        <f t="shared" si="0"/>
        <v>161810.88</v>
      </c>
      <c r="J25" s="25">
        <f t="shared" si="1"/>
        <v>1779919.6800000002</v>
      </c>
      <c r="K25" s="26" t="s">
        <v>72</v>
      </c>
      <c r="L25" s="22">
        <v>801</v>
      </c>
      <c r="M25" s="22" t="s">
        <v>21</v>
      </c>
      <c r="N25" s="45"/>
    </row>
    <row r="26" spans="1:14" ht="36" x14ac:dyDescent="0.25">
      <c r="A26" s="11" t="s">
        <v>47</v>
      </c>
      <c r="B26" s="10" t="s">
        <v>34</v>
      </c>
      <c r="C26" s="10" t="s">
        <v>27</v>
      </c>
      <c r="D26" s="21">
        <v>12</v>
      </c>
      <c r="E26" s="21">
        <v>1</v>
      </c>
      <c r="F26" s="20" t="s">
        <v>24</v>
      </c>
      <c r="G26" s="23">
        <f t="shared" si="3"/>
        <v>1618108.8</v>
      </c>
      <c r="H26" s="24">
        <v>0.1</v>
      </c>
      <c r="I26" s="25">
        <f t="shared" si="0"/>
        <v>161810.88</v>
      </c>
      <c r="J26" s="25">
        <f t="shared" si="1"/>
        <v>1779919.6800000002</v>
      </c>
      <c r="K26" s="26" t="s">
        <v>72</v>
      </c>
      <c r="L26" s="22">
        <v>801</v>
      </c>
      <c r="M26" s="22" t="s">
        <v>21</v>
      </c>
      <c r="N26" s="45"/>
    </row>
    <row r="27" spans="1:14" ht="36" x14ac:dyDescent="0.25">
      <c r="A27" s="11" t="s">
        <v>48</v>
      </c>
      <c r="B27" s="10" t="s">
        <v>41</v>
      </c>
      <c r="C27" s="10" t="s">
        <v>27</v>
      </c>
      <c r="D27" s="21">
        <v>12</v>
      </c>
      <c r="E27" s="21">
        <v>1</v>
      </c>
      <c r="F27" s="20" t="s">
        <v>24</v>
      </c>
      <c r="G27" s="23">
        <f t="shared" si="3"/>
        <v>1618108.8</v>
      </c>
      <c r="H27" s="24">
        <v>0.1</v>
      </c>
      <c r="I27" s="25">
        <f t="shared" si="0"/>
        <v>161810.88</v>
      </c>
      <c r="J27" s="25">
        <f t="shared" si="1"/>
        <v>1779919.6800000002</v>
      </c>
      <c r="K27" s="26" t="s">
        <v>72</v>
      </c>
      <c r="L27" s="22">
        <v>801</v>
      </c>
      <c r="M27" s="22" t="s">
        <v>21</v>
      </c>
      <c r="N27" s="45"/>
    </row>
    <row r="28" spans="1:14" ht="36" x14ac:dyDescent="0.25">
      <c r="A28" s="11" t="s">
        <v>49</v>
      </c>
      <c r="B28" s="10" t="s">
        <v>34</v>
      </c>
      <c r="C28" s="10" t="s">
        <v>27</v>
      </c>
      <c r="D28" s="21">
        <v>12</v>
      </c>
      <c r="E28" s="21">
        <v>1</v>
      </c>
      <c r="F28" s="10" t="s">
        <v>50</v>
      </c>
      <c r="G28" s="23">
        <f t="shared" si="3"/>
        <v>1618108.8</v>
      </c>
      <c r="H28" s="24">
        <v>0.1</v>
      </c>
      <c r="I28" s="25">
        <f t="shared" si="0"/>
        <v>161810.88</v>
      </c>
      <c r="J28" s="25">
        <f t="shared" si="1"/>
        <v>1779919.6800000002</v>
      </c>
      <c r="K28" s="26" t="s">
        <v>72</v>
      </c>
      <c r="L28" s="22">
        <v>801</v>
      </c>
      <c r="M28" s="22" t="s">
        <v>21</v>
      </c>
      <c r="N28" s="45"/>
    </row>
    <row r="29" spans="1:14" ht="36" x14ac:dyDescent="0.25">
      <c r="A29" s="11" t="s">
        <v>51</v>
      </c>
      <c r="B29" s="10" t="s">
        <v>34</v>
      </c>
      <c r="C29" s="10" t="s">
        <v>27</v>
      </c>
      <c r="D29" s="21">
        <v>12</v>
      </c>
      <c r="E29" s="21">
        <v>1</v>
      </c>
      <c r="F29" s="10" t="s">
        <v>50</v>
      </c>
      <c r="G29" s="23">
        <f t="shared" si="3"/>
        <v>1618108.8</v>
      </c>
      <c r="H29" s="24">
        <v>0.1</v>
      </c>
      <c r="I29" s="25">
        <f t="shared" si="0"/>
        <v>161810.88</v>
      </c>
      <c r="J29" s="25">
        <f t="shared" si="1"/>
        <v>1779919.6800000002</v>
      </c>
      <c r="K29" s="26" t="s">
        <v>72</v>
      </c>
      <c r="L29" s="22">
        <v>801</v>
      </c>
      <c r="M29" s="22" t="s">
        <v>21</v>
      </c>
      <c r="N29" s="45"/>
    </row>
    <row r="30" spans="1:14" ht="36" x14ac:dyDescent="0.25">
      <c r="A30" s="11" t="s">
        <v>52</v>
      </c>
      <c r="B30" s="10" t="s">
        <v>34</v>
      </c>
      <c r="C30" s="10" t="s">
        <v>27</v>
      </c>
      <c r="D30" s="21">
        <v>12</v>
      </c>
      <c r="E30" s="21">
        <v>1</v>
      </c>
      <c r="F30" s="10" t="s">
        <v>24</v>
      </c>
      <c r="G30" s="23">
        <f t="shared" si="3"/>
        <v>1618108.8</v>
      </c>
      <c r="H30" s="24">
        <v>0.1</v>
      </c>
      <c r="I30" s="25">
        <f t="shared" si="0"/>
        <v>161810.88</v>
      </c>
      <c r="J30" s="25">
        <f t="shared" si="1"/>
        <v>1779919.6800000002</v>
      </c>
      <c r="K30" s="26" t="s">
        <v>72</v>
      </c>
      <c r="L30" s="22">
        <v>801</v>
      </c>
      <c r="M30" s="22" t="s">
        <v>21</v>
      </c>
      <c r="N30" s="45"/>
    </row>
    <row r="31" spans="1:14" ht="36" x14ac:dyDescent="0.25">
      <c r="A31" s="11" t="s">
        <v>53</v>
      </c>
      <c r="B31" s="10" t="s">
        <v>34</v>
      </c>
      <c r="C31" s="10" t="s">
        <v>27</v>
      </c>
      <c r="D31" s="21">
        <v>12</v>
      </c>
      <c r="E31" s="21">
        <v>1</v>
      </c>
      <c r="F31" s="21" t="s">
        <v>50</v>
      </c>
      <c r="G31" s="23">
        <f t="shared" si="3"/>
        <v>1618108.8</v>
      </c>
      <c r="H31" s="24">
        <v>0.1</v>
      </c>
      <c r="I31" s="25">
        <f t="shared" si="0"/>
        <v>161810.88</v>
      </c>
      <c r="J31" s="25">
        <f t="shared" si="1"/>
        <v>1779919.6800000002</v>
      </c>
      <c r="K31" s="26" t="s">
        <v>72</v>
      </c>
      <c r="L31" s="22">
        <v>801</v>
      </c>
      <c r="M31" s="22" t="s">
        <v>21</v>
      </c>
      <c r="N31" s="45"/>
    </row>
    <row r="32" spans="1:14" ht="36" x14ac:dyDescent="0.25">
      <c r="A32" s="11" t="s">
        <v>54</v>
      </c>
      <c r="B32" s="10" t="s">
        <v>34</v>
      </c>
      <c r="C32" s="10" t="s">
        <v>27</v>
      </c>
      <c r="D32" s="21">
        <v>12</v>
      </c>
      <c r="E32" s="21">
        <v>1</v>
      </c>
      <c r="F32" s="21" t="s">
        <v>24</v>
      </c>
      <c r="G32" s="23">
        <f t="shared" si="3"/>
        <v>1618108.8</v>
      </c>
      <c r="H32" s="24">
        <v>0.1</v>
      </c>
      <c r="I32" s="25">
        <f t="shared" si="0"/>
        <v>161810.88</v>
      </c>
      <c r="J32" s="25">
        <f t="shared" si="1"/>
        <v>1779919.6800000002</v>
      </c>
      <c r="K32" s="26" t="s">
        <v>72</v>
      </c>
      <c r="L32" s="22">
        <v>801</v>
      </c>
      <c r="M32" s="22" t="s">
        <v>21</v>
      </c>
      <c r="N32" s="45"/>
    </row>
    <row r="33" spans="1:14" ht="24" x14ac:dyDescent="0.25">
      <c r="A33" s="16"/>
      <c r="B33" s="16"/>
      <c r="C33" s="42"/>
      <c r="D33" s="119"/>
      <c r="E33" s="119"/>
      <c r="F33" s="119"/>
      <c r="G33" s="27"/>
      <c r="H33" s="27"/>
      <c r="I33" s="27"/>
      <c r="J33" s="28" t="s">
        <v>55</v>
      </c>
      <c r="K33" s="122">
        <v>99975157</v>
      </c>
      <c r="L33" s="122"/>
      <c r="M33" s="122"/>
      <c r="N33" s="122"/>
    </row>
    <row r="34" spans="1:14" ht="27" customHeight="1" x14ac:dyDescent="0.25">
      <c r="A34" s="27"/>
      <c r="B34" s="27"/>
      <c r="C34" s="43"/>
      <c r="D34" s="27"/>
      <c r="E34" s="27"/>
      <c r="F34" s="27"/>
      <c r="G34" s="27"/>
      <c r="H34" s="27"/>
      <c r="I34" s="27"/>
      <c r="J34" s="9" t="s">
        <v>56</v>
      </c>
      <c r="K34" s="122">
        <f>K33*12</f>
        <v>1199701884</v>
      </c>
      <c r="L34" s="110"/>
      <c r="M34" s="110"/>
      <c r="N34" s="110"/>
    </row>
    <row r="35" spans="1:14" x14ac:dyDescent="0.25">
      <c r="A35" s="29"/>
      <c r="B35" s="29"/>
      <c r="C35" s="44"/>
      <c r="D35" s="29"/>
      <c r="E35" s="29"/>
      <c r="F35" s="29"/>
      <c r="G35" s="29"/>
      <c r="H35" s="29"/>
      <c r="I35" s="29"/>
      <c r="J35" s="19" t="s">
        <v>57</v>
      </c>
      <c r="K35" s="122">
        <f>K34*0.03</f>
        <v>35991056.519999996</v>
      </c>
      <c r="L35" s="122"/>
      <c r="M35" s="122"/>
      <c r="N35" s="122"/>
    </row>
    <row r="36" spans="1:14" x14ac:dyDescent="0.25">
      <c r="A36" s="29"/>
      <c r="B36" s="29"/>
      <c r="C36" s="44"/>
      <c r="D36" s="29"/>
      <c r="E36" s="29"/>
      <c r="F36" s="29"/>
      <c r="G36" s="29"/>
      <c r="H36" s="29"/>
      <c r="I36" s="29"/>
      <c r="J36" s="19" t="s">
        <v>58</v>
      </c>
      <c r="K36" s="122">
        <f>K34+K35</f>
        <v>1235692940.52</v>
      </c>
      <c r="L36" s="122"/>
      <c r="M36" s="122"/>
      <c r="N36" s="122"/>
    </row>
    <row r="37" spans="1:14" x14ac:dyDescent="0.25">
      <c r="A37" s="29"/>
      <c r="B37" s="29"/>
      <c r="C37" s="44"/>
      <c r="D37" s="29"/>
      <c r="E37" s="29"/>
      <c r="F37" s="29"/>
      <c r="G37" s="29"/>
      <c r="H37" s="29"/>
      <c r="I37" s="29"/>
      <c r="J37" s="19" t="s">
        <v>59</v>
      </c>
      <c r="K37" s="122">
        <f>K36*0.03</f>
        <v>37070788.215599999</v>
      </c>
      <c r="L37" s="122"/>
      <c r="M37" s="122"/>
      <c r="N37" s="122"/>
    </row>
    <row r="38" spans="1:14" x14ac:dyDescent="0.25">
      <c r="A38" s="29"/>
      <c r="B38" s="29"/>
      <c r="C38" s="44"/>
      <c r="D38" s="29"/>
      <c r="E38" s="29"/>
      <c r="F38" s="29"/>
      <c r="G38" s="29"/>
      <c r="H38" s="29"/>
      <c r="I38" s="29"/>
      <c r="J38" s="19" t="s">
        <v>60</v>
      </c>
      <c r="K38" s="122">
        <f>K36+K37</f>
        <v>1272763728.7356</v>
      </c>
      <c r="L38" s="122"/>
      <c r="M38" s="122"/>
      <c r="N38" s="122"/>
    </row>
    <row r="39" spans="1:14" x14ac:dyDescent="0.25">
      <c r="A39" s="29"/>
      <c r="B39" s="29"/>
      <c r="C39" s="44"/>
      <c r="D39" s="29"/>
      <c r="E39" s="29"/>
      <c r="F39" s="29"/>
      <c r="G39" s="29"/>
      <c r="H39" s="29"/>
      <c r="I39" s="29"/>
      <c r="J39" s="19" t="s">
        <v>74</v>
      </c>
      <c r="K39" s="122">
        <f>K36+K38</f>
        <v>2508456669.2556</v>
      </c>
      <c r="L39" s="122"/>
      <c r="M39" s="122"/>
      <c r="N39" s="122"/>
    </row>
    <row r="40" spans="1:14" x14ac:dyDescent="0.25">
      <c r="A40" s="29"/>
      <c r="B40" s="29"/>
      <c r="C40" s="44"/>
      <c r="D40" s="29"/>
      <c r="E40" s="29"/>
      <c r="F40" s="29"/>
      <c r="G40" s="29"/>
      <c r="H40" s="29"/>
      <c r="I40" s="29"/>
      <c r="J40" s="19" t="s">
        <v>75</v>
      </c>
      <c r="K40" s="110" t="s">
        <v>63</v>
      </c>
      <c r="L40" s="110"/>
      <c r="M40" s="110"/>
      <c r="N40" s="110"/>
    </row>
    <row r="41" spans="1:14" ht="48" customHeight="1" x14ac:dyDescent="0.25">
      <c r="A41" s="29"/>
      <c r="B41" s="29"/>
      <c r="C41" s="44"/>
      <c r="D41" s="29"/>
      <c r="E41" s="29"/>
      <c r="F41" s="29"/>
      <c r="G41" s="29"/>
      <c r="H41" s="29"/>
      <c r="I41" s="29"/>
      <c r="J41" s="19" t="s">
        <v>64</v>
      </c>
      <c r="K41" s="120" t="s">
        <v>77</v>
      </c>
      <c r="L41" s="121"/>
      <c r="M41" s="121"/>
      <c r="N41" s="121"/>
    </row>
    <row r="42" spans="1:14" x14ac:dyDescent="0.25">
      <c r="A42" s="1"/>
      <c r="B42" s="1"/>
      <c r="C42" s="17"/>
      <c r="D42" s="1"/>
      <c r="E42" s="1"/>
      <c r="F42" s="18"/>
      <c r="G42" s="1"/>
      <c r="H42" s="1"/>
      <c r="I42" s="1"/>
      <c r="J42" s="1"/>
      <c r="K42" s="1"/>
      <c r="L42" s="1"/>
      <c r="M42" s="1"/>
      <c r="N42" s="1"/>
    </row>
    <row r="43" spans="1:14" x14ac:dyDescent="0.25">
      <c r="A43" s="1"/>
      <c r="B43" s="1"/>
      <c r="C43" s="17"/>
      <c r="D43" s="1"/>
      <c r="E43" s="1"/>
      <c r="F43" s="18"/>
      <c r="G43" s="1"/>
      <c r="H43" s="1"/>
      <c r="I43" s="1"/>
      <c r="J43" s="1"/>
      <c r="K43" s="1"/>
      <c r="L43" s="1"/>
      <c r="M43" s="1"/>
      <c r="N43" s="1"/>
    </row>
    <row r="44" spans="1:14" x14ac:dyDescent="0.25">
      <c r="A44" s="1"/>
      <c r="B44" s="1"/>
      <c r="C44" s="17"/>
      <c r="D44" s="1"/>
      <c r="E44" s="1"/>
      <c r="F44" s="18"/>
      <c r="G44" s="1"/>
      <c r="H44" s="1"/>
      <c r="I44" s="1"/>
      <c r="J44" s="1"/>
      <c r="K44" s="1"/>
      <c r="L44" s="1"/>
      <c r="M44" s="1"/>
      <c r="N44" s="1"/>
    </row>
    <row r="45" spans="1:14" x14ac:dyDescent="0.25">
      <c r="A45" s="1"/>
      <c r="B45" s="1"/>
      <c r="C45" s="17"/>
      <c r="D45" s="1"/>
      <c r="E45" s="1"/>
      <c r="F45" s="18"/>
      <c r="G45" s="1"/>
      <c r="H45" s="1"/>
      <c r="I45" s="1"/>
      <c r="J45" s="1"/>
      <c r="K45" s="1"/>
      <c r="L45" s="1"/>
      <c r="M45" s="1"/>
      <c r="N45" s="1"/>
    </row>
    <row r="46" spans="1:14" x14ac:dyDescent="0.25">
      <c r="A46" s="1"/>
      <c r="B46" s="1"/>
      <c r="C46" s="17"/>
      <c r="D46" s="1"/>
      <c r="E46" s="1"/>
      <c r="F46" s="18"/>
      <c r="G46" s="1"/>
      <c r="H46" s="1"/>
      <c r="I46" s="1"/>
      <c r="J46" s="1"/>
      <c r="K46" s="1"/>
      <c r="L46" s="1"/>
      <c r="M46" s="1"/>
      <c r="N46" s="1"/>
    </row>
    <row r="47" spans="1:14" x14ac:dyDescent="0.25">
      <c r="A47" s="1"/>
      <c r="B47" s="1"/>
      <c r="C47" s="17"/>
      <c r="D47" s="1"/>
      <c r="E47" s="1"/>
      <c r="F47" s="18"/>
      <c r="G47" s="1"/>
      <c r="H47" s="1"/>
      <c r="I47" s="1"/>
      <c r="J47" s="1"/>
      <c r="K47" s="1"/>
      <c r="L47" s="1"/>
      <c r="M47" s="1"/>
      <c r="N47" s="1"/>
    </row>
    <row r="48" spans="1:14" x14ac:dyDescent="0.25">
      <c r="A48" s="1"/>
      <c r="B48" s="1"/>
      <c r="C48" s="17"/>
      <c r="D48" s="1"/>
      <c r="E48" s="1"/>
      <c r="F48" s="18"/>
      <c r="G48" s="1"/>
      <c r="H48" s="1"/>
      <c r="I48" s="1"/>
      <c r="J48" s="1"/>
      <c r="K48" s="1"/>
      <c r="L48" s="1"/>
      <c r="M48" s="1"/>
      <c r="N48" s="1"/>
    </row>
    <row r="49" spans="1:14" x14ac:dyDescent="0.25">
      <c r="A49" s="1"/>
      <c r="B49" s="1"/>
      <c r="C49" s="17"/>
      <c r="D49" s="1"/>
      <c r="E49" s="1"/>
      <c r="F49" s="18"/>
      <c r="G49" s="1"/>
      <c r="H49" s="1"/>
      <c r="I49" s="1"/>
      <c r="J49" s="1"/>
      <c r="K49" s="1"/>
      <c r="L49" s="1"/>
      <c r="M49" s="1"/>
      <c r="N49" s="1"/>
    </row>
    <row r="50" spans="1:14" x14ac:dyDescent="0.25">
      <c r="A50" s="1"/>
      <c r="B50" s="1"/>
      <c r="C50" s="17"/>
      <c r="D50" s="1"/>
      <c r="E50" s="1"/>
      <c r="F50" s="18"/>
      <c r="G50" s="1"/>
      <c r="H50" s="1"/>
      <c r="I50" s="1"/>
      <c r="J50" s="1"/>
      <c r="K50" s="1"/>
      <c r="L50" s="1"/>
      <c r="M50" s="1"/>
      <c r="N50" s="1"/>
    </row>
    <row r="51" spans="1:14" x14ac:dyDescent="0.25">
      <c r="A51" s="1"/>
      <c r="B51" s="1"/>
      <c r="C51" s="17"/>
      <c r="D51" s="1"/>
      <c r="E51" s="1"/>
      <c r="F51" s="18"/>
      <c r="G51" s="1"/>
      <c r="H51" s="1"/>
      <c r="I51" s="1"/>
      <c r="J51" s="1"/>
      <c r="K51" s="1"/>
      <c r="L51" s="1"/>
      <c r="M51" s="1"/>
      <c r="N51" s="1"/>
    </row>
    <row r="52" spans="1:14" x14ac:dyDescent="0.25">
      <c r="A52" s="1"/>
      <c r="B52" s="1"/>
      <c r="C52" s="17"/>
      <c r="D52" s="1"/>
      <c r="E52" s="1"/>
      <c r="F52" s="18"/>
      <c r="G52" s="1"/>
      <c r="H52" s="1"/>
      <c r="I52" s="1"/>
      <c r="J52" s="1"/>
      <c r="K52" s="1"/>
      <c r="L52" s="1"/>
      <c r="M52" s="1"/>
      <c r="N52" s="1"/>
    </row>
    <row r="53" spans="1:14" x14ac:dyDescent="0.25">
      <c r="A53" s="1"/>
      <c r="B53" s="1"/>
      <c r="C53" s="17"/>
      <c r="D53" s="1"/>
      <c r="E53" s="1"/>
      <c r="F53" s="18"/>
      <c r="G53" s="1"/>
      <c r="H53" s="1"/>
      <c r="I53" s="1"/>
      <c r="J53" s="1"/>
      <c r="K53" s="1"/>
      <c r="L53" s="1"/>
      <c r="M53" s="1"/>
      <c r="N53" s="1"/>
    </row>
    <row r="54" spans="1:14" x14ac:dyDescent="0.25">
      <c r="A54" s="1"/>
      <c r="B54" s="1"/>
      <c r="C54" s="17"/>
      <c r="D54" s="1"/>
      <c r="E54" s="1"/>
      <c r="F54" s="18"/>
      <c r="G54" s="1"/>
      <c r="H54" s="1"/>
      <c r="I54" s="1"/>
      <c r="J54" s="1"/>
      <c r="K54" s="1"/>
      <c r="L54" s="1"/>
      <c r="M54" s="1"/>
      <c r="N54" s="1"/>
    </row>
    <row r="55" spans="1:14" x14ac:dyDescent="0.25">
      <c r="A55" s="1"/>
      <c r="B55" s="1"/>
      <c r="C55" s="17"/>
      <c r="D55" s="1"/>
      <c r="E55" s="1"/>
      <c r="F55" s="18"/>
      <c r="G55" s="1"/>
      <c r="H55" s="1"/>
      <c r="I55" s="1"/>
      <c r="J55" s="1"/>
      <c r="K55" s="1"/>
      <c r="L55" s="1"/>
      <c r="M55" s="1"/>
      <c r="N55" s="1"/>
    </row>
    <row r="56" spans="1:14" x14ac:dyDescent="0.25">
      <c r="A56" s="1"/>
      <c r="B56" s="1"/>
      <c r="C56" s="17"/>
      <c r="D56" s="1"/>
      <c r="E56" s="1"/>
      <c r="F56" s="18"/>
      <c r="G56" s="1"/>
      <c r="H56" s="1"/>
      <c r="I56" s="1"/>
      <c r="J56" s="1"/>
      <c r="K56" s="1"/>
      <c r="L56" s="1"/>
      <c r="M56" s="1"/>
      <c r="N56" s="1"/>
    </row>
    <row r="57" spans="1:14" x14ac:dyDescent="0.25">
      <c r="A57" s="1"/>
      <c r="B57" s="1"/>
      <c r="C57" s="17"/>
      <c r="D57" s="1"/>
      <c r="E57" s="1"/>
      <c r="F57" s="18"/>
      <c r="G57" s="1"/>
      <c r="H57" s="1"/>
      <c r="I57" s="1"/>
      <c r="J57" s="1"/>
      <c r="K57" s="1"/>
      <c r="L57" s="1"/>
      <c r="M57" s="1"/>
      <c r="N57" s="1"/>
    </row>
  </sheetData>
  <mergeCells count="14">
    <mergeCell ref="A4:C4"/>
    <mergeCell ref="A6:A13"/>
    <mergeCell ref="D33:F33"/>
    <mergeCell ref="K33:N33"/>
    <mergeCell ref="A2:N3"/>
    <mergeCell ref="D4:N4"/>
    <mergeCell ref="K40:N40"/>
    <mergeCell ref="K41:N41"/>
    <mergeCell ref="K34:N34"/>
    <mergeCell ref="K35:N35"/>
    <mergeCell ref="K36:N36"/>
    <mergeCell ref="K37:N37"/>
    <mergeCell ref="K38:N38"/>
    <mergeCell ref="K39:N3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2"/>
  <sheetViews>
    <sheetView topLeftCell="D1" workbookViewId="0">
      <selection activeCell="K42" sqref="K42:M42"/>
    </sheetView>
  </sheetViews>
  <sheetFormatPr baseColWidth="10" defaultRowHeight="15" x14ac:dyDescent="0.25"/>
  <cols>
    <col min="1" max="1" width="13.42578125" customWidth="1"/>
    <col min="2" max="2" width="18.140625" customWidth="1"/>
    <col min="3" max="3" width="32.5703125" customWidth="1"/>
    <col min="4" max="5" width="11.5703125" bestFit="1" customWidth="1"/>
    <col min="6" max="6" width="34.42578125" customWidth="1"/>
    <col min="7" max="7" width="13.140625" bestFit="1" customWidth="1"/>
    <col min="8" max="9" width="11.5703125" bestFit="1" customWidth="1"/>
    <col min="10" max="10" width="23.7109375" customWidth="1"/>
    <col min="11" max="11" width="23.85546875" customWidth="1"/>
    <col min="13" max="13" width="18" customWidth="1"/>
  </cols>
  <sheetData>
    <row r="2" spans="1:13" x14ac:dyDescent="0.25">
      <c r="A2" s="114" t="s">
        <v>0</v>
      </c>
      <c r="B2" s="114"/>
      <c r="C2" s="114"/>
      <c r="D2" s="114"/>
      <c r="E2" s="114"/>
      <c r="F2" s="114"/>
      <c r="G2" s="114"/>
      <c r="H2" s="114"/>
      <c r="I2" s="114"/>
      <c r="J2" s="114"/>
      <c r="K2" s="114"/>
      <c r="L2" s="114"/>
      <c r="M2" s="114"/>
    </row>
    <row r="3" spans="1:13" x14ac:dyDescent="0.25">
      <c r="A3" s="114"/>
      <c r="B3" s="114"/>
      <c r="C3" s="114"/>
      <c r="D3" s="114"/>
      <c r="E3" s="114"/>
      <c r="F3" s="114"/>
      <c r="G3" s="114"/>
      <c r="H3" s="114"/>
      <c r="I3" s="114"/>
      <c r="J3" s="114"/>
      <c r="K3" s="114"/>
      <c r="L3" s="114"/>
      <c r="M3" s="114"/>
    </row>
    <row r="4" spans="1:13" ht="30" customHeight="1" x14ac:dyDescent="0.25">
      <c r="A4" s="140" t="s">
        <v>78</v>
      </c>
      <c r="B4" s="141"/>
      <c r="C4" s="142"/>
      <c r="D4" s="143" t="s">
        <v>79</v>
      </c>
      <c r="E4" s="144"/>
      <c r="F4" s="144"/>
      <c r="G4" s="144"/>
      <c r="H4" s="144"/>
      <c r="I4" s="144"/>
      <c r="J4" s="144"/>
      <c r="K4" s="144"/>
      <c r="L4" s="144"/>
      <c r="M4" s="145"/>
    </row>
    <row r="5" spans="1:13" ht="36" customHeight="1" x14ac:dyDescent="0.25">
      <c r="A5" s="146" t="s">
        <v>80</v>
      </c>
      <c r="B5" s="147"/>
      <c r="C5" s="148"/>
      <c r="D5" s="143" t="s">
        <v>81</v>
      </c>
      <c r="E5" s="141"/>
      <c r="F5" s="141"/>
      <c r="G5" s="141"/>
      <c r="H5" s="141"/>
      <c r="I5" s="141"/>
      <c r="J5" s="141"/>
      <c r="K5" s="141"/>
      <c r="L5" s="141"/>
      <c r="M5" s="142"/>
    </row>
    <row r="6" spans="1:13" ht="36" x14ac:dyDescent="0.25">
      <c r="A6" s="7" t="s">
        <v>2</v>
      </c>
      <c r="B6" s="8" t="s">
        <v>3</v>
      </c>
      <c r="C6" s="7" t="s">
        <v>4</v>
      </c>
      <c r="D6" s="7" t="s">
        <v>5</v>
      </c>
      <c r="E6" s="7" t="s">
        <v>6</v>
      </c>
      <c r="F6" s="7" t="s">
        <v>7</v>
      </c>
      <c r="G6" s="9" t="s">
        <v>8</v>
      </c>
      <c r="H6" s="9" t="s">
        <v>9</v>
      </c>
      <c r="I6" s="9" t="s">
        <v>10</v>
      </c>
      <c r="J6" s="9" t="s">
        <v>11</v>
      </c>
      <c r="K6" s="9" t="s">
        <v>12</v>
      </c>
      <c r="L6" s="9" t="s">
        <v>13</v>
      </c>
      <c r="M6" s="9" t="s">
        <v>14</v>
      </c>
    </row>
    <row r="7" spans="1:13" ht="132.75" customHeight="1" x14ac:dyDescent="0.25">
      <c r="A7" s="118" t="s">
        <v>16</v>
      </c>
      <c r="B7" s="20" t="s">
        <v>17</v>
      </c>
      <c r="C7" s="21" t="s">
        <v>18</v>
      </c>
      <c r="D7" s="21">
        <v>12</v>
      </c>
      <c r="E7" s="21">
        <v>1</v>
      </c>
      <c r="F7" s="21" t="s">
        <v>19</v>
      </c>
      <c r="G7" s="23">
        <f>+((((616000*8.8)*29.85%)/8)*12)</f>
        <v>2427163.2000000002</v>
      </c>
      <c r="H7" s="24">
        <v>0.08</v>
      </c>
      <c r="I7" s="25">
        <f>+G7*H7</f>
        <v>194173.05600000001</v>
      </c>
      <c r="J7" s="25">
        <f>+G7+I7</f>
        <v>2621336.2560000001</v>
      </c>
      <c r="K7" s="26" t="s">
        <v>82</v>
      </c>
      <c r="L7" s="22" t="s">
        <v>83</v>
      </c>
      <c r="M7" s="22" t="s">
        <v>84</v>
      </c>
    </row>
    <row r="8" spans="1:13" ht="131.25" customHeight="1" x14ac:dyDescent="0.25">
      <c r="A8" s="118"/>
      <c r="B8" s="10" t="s">
        <v>22</v>
      </c>
      <c r="C8" s="21" t="s">
        <v>23</v>
      </c>
      <c r="D8" s="21">
        <v>24</v>
      </c>
      <c r="E8" s="21">
        <v>2</v>
      </c>
      <c r="F8" s="10" t="s">
        <v>24</v>
      </c>
      <c r="G8" s="25">
        <f>616000*8.8</f>
        <v>5420800</v>
      </c>
      <c r="H8" s="24">
        <v>0.1</v>
      </c>
      <c r="I8" s="25">
        <f t="shared" ref="I8:I33" si="0">+G8*H8</f>
        <v>542080</v>
      </c>
      <c r="J8" s="25">
        <f t="shared" ref="J8:J33" si="1">+G8+I8</f>
        <v>5962880</v>
      </c>
      <c r="K8" s="26" t="s">
        <v>82</v>
      </c>
      <c r="L8" s="22" t="s">
        <v>83</v>
      </c>
      <c r="M8" s="22" t="s">
        <v>84</v>
      </c>
    </row>
    <row r="9" spans="1:13" ht="136.5" customHeight="1" x14ac:dyDescent="0.25">
      <c r="A9" s="118"/>
      <c r="B9" s="10" t="s">
        <v>25</v>
      </c>
      <c r="C9" s="21" t="s">
        <v>23</v>
      </c>
      <c r="D9" s="21">
        <v>12</v>
      </c>
      <c r="E9" s="21">
        <v>1</v>
      </c>
      <c r="F9" s="10" t="s">
        <v>19</v>
      </c>
      <c r="G9" s="23">
        <f>+((((616000*8.8)*29.85%)/8)*12)</f>
        <v>2427163.2000000002</v>
      </c>
      <c r="H9" s="24">
        <v>0.08</v>
      </c>
      <c r="I9" s="25">
        <f t="shared" si="0"/>
        <v>194173.05600000001</v>
      </c>
      <c r="J9" s="25">
        <f t="shared" si="1"/>
        <v>2621336.2560000001</v>
      </c>
      <c r="K9" s="26" t="s">
        <v>82</v>
      </c>
      <c r="L9" s="22" t="s">
        <v>83</v>
      </c>
      <c r="M9" s="22" t="s">
        <v>84</v>
      </c>
    </row>
    <row r="10" spans="1:13" ht="131.25" customHeight="1" x14ac:dyDescent="0.25">
      <c r="A10" s="118"/>
      <c r="B10" s="10" t="s">
        <v>26</v>
      </c>
      <c r="C10" s="21" t="s">
        <v>27</v>
      </c>
      <c r="D10" s="21">
        <v>12</v>
      </c>
      <c r="E10" s="21">
        <v>3</v>
      </c>
      <c r="F10" s="10" t="s">
        <v>19</v>
      </c>
      <c r="G10" s="23">
        <f>+((((((616000*8.8)*29.85%)/8)*12)/30)*20)</f>
        <v>1618108.8</v>
      </c>
      <c r="H10" s="24">
        <v>0.08</v>
      </c>
      <c r="I10" s="25">
        <f t="shared" si="0"/>
        <v>129448.70400000001</v>
      </c>
      <c r="J10" s="25">
        <f t="shared" si="1"/>
        <v>1747557.504</v>
      </c>
      <c r="K10" s="26" t="s">
        <v>82</v>
      </c>
      <c r="L10" s="22" t="s">
        <v>83</v>
      </c>
      <c r="M10" s="22" t="s">
        <v>84</v>
      </c>
    </row>
    <row r="11" spans="1:13" ht="123.75" customHeight="1" x14ac:dyDescent="0.25">
      <c r="A11" s="118"/>
      <c r="B11" s="10" t="s">
        <v>25</v>
      </c>
      <c r="C11" s="21" t="s">
        <v>27</v>
      </c>
      <c r="D11" s="21">
        <v>12</v>
      </c>
      <c r="E11" s="21">
        <v>1</v>
      </c>
      <c r="F11" s="10" t="s">
        <v>24</v>
      </c>
      <c r="G11" s="23">
        <f>+((((((616000*8.8)*29.85%)/8)*12)/30)*20)</f>
        <v>1618108.8</v>
      </c>
      <c r="H11" s="24">
        <v>0.1</v>
      </c>
      <c r="I11" s="25">
        <f t="shared" si="0"/>
        <v>161810.88</v>
      </c>
      <c r="J11" s="25">
        <f t="shared" si="1"/>
        <v>1779919.6800000002</v>
      </c>
      <c r="K11" s="26" t="s">
        <v>82</v>
      </c>
      <c r="L11" s="22" t="s">
        <v>83</v>
      </c>
      <c r="M11" s="22" t="s">
        <v>84</v>
      </c>
    </row>
    <row r="12" spans="1:13" ht="124.5" customHeight="1" x14ac:dyDescent="0.25">
      <c r="A12" s="118"/>
      <c r="B12" s="10" t="s">
        <v>25</v>
      </c>
      <c r="C12" s="21" t="s">
        <v>27</v>
      </c>
      <c r="D12" s="21">
        <v>14</v>
      </c>
      <c r="E12" s="21">
        <v>1</v>
      </c>
      <c r="F12" s="10" t="s">
        <v>24</v>
      </c>
      <c r="G12" s="23">
        <f>+((((((616000*8.8)*29.85%)/8)*14)/30)*20)</f>
        <v>1887793.5999999999</v>
      </c>
      <c r="H12" s="24">
        <v>0.1</v>
      </c>
      <c r="I12" s="25">
        <f t="shared" si="0"/>
        <v>188779.36</v>
      </c>
      <c r="J12" s="25">
        <f t="shared" si="1"/>
        <v>2076572.96</v>
      </c>
      <c r="K12" s="26" t="s">
        <v>82</v>
      </c>
      <c r="L12" s="22" t="s">
        <v>83</v>
      </c>
      <c r="M12" s="22" t="s">
        <v>84</v>
      </c>
    </row>
    <row r="13" spans="1:13" ht="123.75" customHeight="1" x14ac:dyDescent="0.25">
      <c r="A13" s="118"/>
      <c r="B13" s="10" t="s">
        <v>28</v>
      </c>
      <c r="C13" s="21" t="s">
        <v>29</v>
      </c>
      <c r="D13" s="21">
        <v>24</v>
      </c>
      <c r="E13" s="21">
        <v>1</v>
      </c>
      <c r="F13" s="10" t="s">
        <v>30</v>
      </c>
      <c r="G13" s="25">
        <f>616000*8.8</f>
        <v>5420800</v>
      </c>
      <c r="H13" s="24">
        <v>0.11</v>
      </c>
      <c r="I13" s="25">
        <f t="shared" si="0"/>
        <v>596288</v>
      </c>
      <c r="J13" s="25">
        <f t="shared" si="1"/>
        <v>6017088</v>
      </c>
      <c r="K13" s="26" t="s">
        <v>82</v>
      </c>
      <c r="L13" s="22" t="s">
        <v>83</v>
      </c>
      <c r="M13" s="22" t="s">
        <v>84</v>
      </c>
    </row>
    <row r="14" spans="1:13" ht="126.75" customHeight="1" x14ac:dyDescent="0.25">
      <c r="A14" s="118"/>
      <c r="B14" s="10" t="s">
        <v>31</v>
      </c>
      <c r="C14" s="21" t="s">
        <v>27</v>
      </c>
      <c r="D14" s="21">
        <v>12</v>
      </c>
      <c r="E14" s="21">
        <v>1</v>
      </c>
      <c r="F14" s="10" t="s">
        <v>32</v>
      </c>
      <c r="G14" s="23">
        <f>+((((((616000*8.8)*29.85%)/8)*12)/30)*20)</f>
        <v>1618108.8</v>
      </c>
      <c r="H14" s="24">
        <v>0.11</v>
      </c>
      <c r="I14" s="25">
        <f t="shared" si="0"/>
        <v>177991.96799999999</v>
      </c>
      <c r="J14" s="25">
        <f t="shared" si="1"/>
        <v>1796100.7680000002</v>
      </c>
      <c r="K14" s="26" t="s">
        <v>82</v>
      </c>
      <c r="L14" s="22" t="s">
        <v>83</v>
      </c>
      <c r="M14" s="22" t="s">
        <v>84</v>
      </c>
    </row>
    <row r="15" spans="1:13" ht="122.25" customHeight="1" x14ac:dyDescent="0.25">
      <c r="A15" s="11" t="s">
        <v>33</v>
      </c>
      <c r="B15" s="10" t="s">
        <v>34</v>
      </c>
      <c r="C15" s="21" t="s">
        <v>23</v>
      </c>
      <c r="D15" s="21">
        <v>24</v>
      </c>
      <c r="E15" s="21">
        <v>1</v>
      </c>
      <c r="F15" s="22" t="s">
        <v>19</v>
      </c>
      <c r="G15" s="25">
        <f t="shared" ref="G15:G21" si="2">616000*8.8</f>
        <v>5420800</v>
      </c>
      <c r="H15" s="24">
        <v>0.08</v>
      </c>
      <c r="I15" s="25">
        <f t="shared" si="0"/>
        <v>433664</v>
      </c>
      <c r="J15" s="25">
        <f t="shared" si="1"/>
        <v>5854464</v>
      </c>
      <c r="K15" s="26" t="s">
        <v>82</v>
      </c>
      <c r="L15" s="22" t="s">
        <v>83</v>
      </c>
      <c r="M15" s="22" t="s">
        <v>84</v>
      </c>
    </row>
    <row r="16" spans="1:13" ht="123" customHeight="1" x14ac:dyDescent="0.25">
      <c r="A16" s="11" t="s">
        <v>35</v>
      </c>
      <c r="B16" s="10" t="s">
        <v>31</v>
      </c>
      <c r="C16" s="21" t="s">
        <v>23</v>
      </c>
      <c r="D16" s="21">
        <v>24</v>
      </c>
      <c r="E16" s="21">
        <v>1</v>
      </c>
      <c r="F16" s="20" t="s">
        <v>24</v>
      </c>
      <c r="G16" s="25">
        <f t="shared" si="2"/>
        <v>5420800</v>
      </c>
      <c r="H16" s="24">
        <v>0.1</v>
      </c>
      <c r="I16" s="25">
        <f t="shared" si="0"/>
        <v>542080</v>
      </c>
      <c r="J16" s="25">
        <f t="shared" si="1"/>
        <v>5962880</v>
      </c>
      <c r="K16" s="26" t="s">
        <v>82</v>
      </c>
      <c r="L16" s="22" t="s">
        <v>83</v>
      </c>
      <c r="M16" s="22" t="s">
        <v>84</v>
      </c>
    </row>
    <row r="17" spans="1:13" ht="122.25" customHeight="1" x14ac:dyDescent="0.25">
      <c r="A17" s="11" t="s">
        <v>36</v>
      </c>
      <c r="B17" s="10" t="s">
        <v>34</v>
      </c>
      <c r="C17" s="21" t="s">
        <v>23</v>
      </c>
      <c r="D17" s="21">
        <v>24</v>
      </c>
      <c r="E17" s="21">
        <v>1</v>
      </c>
      <c r="F17" s="20" t="s">
        <v>24</v>
      </c>
      <c r="G17" s="25">
        <f t="shared" si="2"/>
        <v>5420800</v>
      </c>
      <c r="H17" s="24">
        <v>0.1</v>
      </c>
      <c r="I17" s="25">
        <f t="shared" si="0"/>
        <v>542080</v>
      </c>
      <c r="J17" s="25">
        <f t="shared" si="1"/>
        <v>5962880</v>
      </c>
      <c r="K17" s="26" t="s">
        <v>82</v>
      </c>
      <c r="L17" s="22" t="s">
        <v>83</v>
      </c>
      <c r="M17" s="22" t="s">
        <v>84</v>
      </c>
    </row>
    <row r="18" spans="1:13" ht="123" customHeight="1" x14ac:dyDescent="0.25">
      <c r="A18" s="11" t="s">
        <v>37</v>
      </c>
      <c r="B18" s="10" t="s">
        <v>34</v>
      </c>
      <c r="C18" s="21" t="s">
        <v>23</v>
      </c>
      <c r="D18" s="21">
        <v>24</v>
      </c>
      <c r="E18" s="21">
        <v>1</v>
      </c>
      <c r="F18" s="20" t="s">
        <v>24</v>
      </c>
      <c r="G18" s="25">
        <f t="shared" si="2"/>
        <v>5420800</v>
      </c>
      <c r="H18" s="24">
        <v>0.1</v>
      </c>
      <c r="I18" s="25">
        <f t="shared" si="0"/>
        <v>542080</v>
      </c>
      <c r="J18" s="25">
        <f t="shared" si="1"/>
        <v>5962880</v>
      </c>
      <c r="K18" s="26" t="s">
        <v>82</v>
      </c>
      <c r="L18" s="22" t="s">
        <v>83</v>
      </c>
      <c r="M18" s="22" t="s">
        <v>84</v>
      </c>
    </row>
    <row r="19" spans="1:13" ht="121.5" customHeight="1" x14ac:dyDescent="0.25">
      <c r="A19" s="11" t="s">
        <v>38</v>
      </c>
      <c r="B19" s="10" t="s">
        <v>34</v>
      </c>
      <c r="C19" s="21" t="s">
        <v>23</v>
      </c>
      <c r="D19" s="21">
        <v>24</v>
      </c>
      <c r="E19" s="21">
        <v>1</v>
      </c>
      <c r="F19" s="20" t="s">
        <v>24</v>
      </c>
      <c r="G19" s="25">
        <f t="shared" si="2"/>
        <v>5420800</v>
      </c>
      <c r="H19" s="24">
        <v>0.1</v>
      </c>
      <c r="I19" s="25">
        <f t="shared" si="0"/>
        <v>542080</v>
      </c>
      <c r="J19" s="25">
        <f t="shared" si="1"/>
        <v>5962880</v>
      </c>
      <c r="K19" s="26" t="s">
        <v>82</v>
      </c>
      <c r="L19" s="22" t="s">
        <v>83</v>
      </c>
      <c r="M19" s="22" t="s">
        <v>84</v>
      </c>
    </row>
    <row r="20" spans="1:13" ht="132" customHeight="1" x14ac:dyDescent="0.25">
      <c r="A20" s="11" t="s">
        <v>39</v>
      </c>
      <c r="B20" s="10" t="s">
        <v>34</v>
      </c>
      <c r="C20" s="21" t="s">
        <v>23</v>
      </c>
      <c r="D20" s="21">
        <v>24</v>
      </c>
      <c r="E20" s="21">
        <v>1</v>
      </c>
      <c r="F20" s="20" t="s">
        <v>24</v>
      </c>
      <c r="G20" s="25">
        <f t="shared" si="2"/>
        <v>5420800</v>
      </c>
      <c r="H20" s="24">
        <v>0.1</v>
      </c>
      <c r="I20" s="25">
        <f t="shared" si="0"/>
        <v>542080</v>
      </c>
      <c r="J20" s="25">
        <f t="shared" si="1"/>
        <v>5962880</v>
      </c>
      <c r="K20" s="26" t="s">
        <v>82</v>
      </c>
      <c r="L20" s="22" t="s">
        <v>83</v>
      </c>
      <c r="M20" s="22" t="s">
        <v>84</v>
      </c>
    </row>
    <row r="21" spans="1:13" ht="122.25" customHeight="1" x14ac:dyDescent="0.25">
      <c r="A21" s="11" t="s">
        <v>40</v>
      </c>
      <c r="B21" s="10" t="s">
        <v>41</v>
      </c>
      <c r="C21" s="21" t="s">
        <v>23</v>
      </c>
      <c r="D21" s="21">
        <v>24</v>
      </c>
      <c r="E21" s="21">
        <v>1</v>
      </c>
      <c r="F21" s="20" t="s">
        <v>24</v>
      </c>
      <c r="G21" s="25">
        <f t="shared" si="2"/>
        <v>5420800</v>
      </c>
      <c r="H21" s="24">
        <v>0.1</v>
      </c>
      <c r="I21" s="25">
        <f t="shared" si="0"/>
        <v>542080</v>
      </c>
      <c r="J21" s="25">
        <f t="shared" si="1"/>
        <v>5962880</v>
      </c>
      <c r="K21" s="26" t="s">
        <v>82</v>
      </c>
      <c r="L21" s="22" t="s">
        <v>83</v>
      </c>
      <c r="M21" s="22" t="s">
        <v>84</v>
      </c>
    </row>
    <row r="22" spans="1:13" ht="132" customHeight="1" x14ac:dyDescent="0.25">
      <c r="A22" s="11" t="s">
        <v>42</v>
      </c>
      <c r="B22" s="10" t="s">
        <v>34</v>
      </c>
      <c r="C22" s="21" t="s">
        <v>23</v>
      </c>
      <c r="D22" s="21">
        <v>14</v>
      </c>
      <c r="E22" s="21">
        <v>1</v>
      </c>
      <c r="F22" s="20" t="s">
        <v>24</v>
      </c>
      <c r="G22" s="25">
        <f>+((((616000*8.8)*29.85%)/8)*14)</f>
        <v>2831690.4</v>
      </c>
      <c r="H22" s="24">
        <v>0.1</v>
      </c>
      <c r="I22" s="25">
        <f t="shared" si="0"/>
        <v>283169.03999999998</v>
      </c>
      <c r="J22" s="25">
        <f t="shared" si="1"/>
        <v>3114859.44</v>
      </c>
      <c r="K22" s="26" t="s">
        <v>82</v>
      </c>
      <c r="L22" s="22" t="s">
        <v>83</v>
      </c>
      <c r="M22" s="22" t="s">
        <v>84</v>
      </c>
    </row>
    <row r="23" spans="1:13" ht="123" customHeight="1" x14ac:dyDescent="0.25">
      <c r="A23" s="11" t="s">
        <v>43</v>
      </c>
      <c r="B23" s="10" t="s">
        <v>34</v>
      </c>
      <c r="C23" s="21" t="s">
        <v>27</v>
      </c>
      <c r="D23" s="21">
        <v>12</v>
      </c>
      <c r="E23" s="21">
        <v>1</v>
      </c>
      <c r="F23" s="20" t="s">
        <v>24</v>
      </c>
      <c r="G23" s="23">
        <f t="shared" ref="G23:G33" si="3">+((((((616000*8.8)*29.85%)/8)*12)/30)*20)</f>
        <v>1618108.8</v>
      </c>
      <c r="H23" s="24">
        <v>0.1</v>
      </c>
      <c r="I23" s="25">
        <f t="shared" si="0"/>
        <v>161810.88</v>
      </c>
      <c r="J23" s="25">
        <f t="shared" si="1"/>
        <v>1779919.6800000002</v>
      </c>
      <c r="K23" s="26" t="s">
        <v>82</v>
      </c>
      <c r="L23" s="22" t="s">
        <v>83</v>
      </c>
      <c r="M23" s="22" t="s">
        <v>84</v>
      </c>
    </row>
    <row r="24" spans="1:13" ht="123" customHeight="1" x14ac:dyDescent="0.25">
      <c r="A24" s="11" t="s">
        <v>44</v>
      </c>
      <c r="B24" s="10" t="s">
        <v>34</v>
      </c>
      <c r="C24" s="21" t="s">
        <v>27</v>
      </c>
      <c r="D24" s="21">
        <v>12</v>
      </c>
      <c r="E24" s="21">
        <v>1</v>
      </c>
      <c r="F24" s="20" t="s">
        <v>24</v>
      </c>
      <c r="G24" s="23">
        <f t="shared" si="3"/>
        <v>1618108.8</v>
      </c>
      <c r="H24" s="24">
        <v>0.1</v>
      </c>
      <c r="I24" s="25">
        <f t="shared" si="0"/>
        <v>161810.88</v>
      </c>
      <c r="J24" s="25">
        <f t="shared" si="1"/>
        <v>1779919.6800000002</v>
      </c>
      <c r="K24" s="26" t="s">
        <v>82</v>
      </c>
      <c r="L24" s="22" t="s">
        <v>83</v>
      </c>
      <c r="M24" s="22" t="s">
        <v>84</v>
      </c>
    </row>
    <row r="25" spans="1:13" ht="115.5" customHeight="1" x14ac:dyDescent="0.25">
      <c r="A25" s="11" t="s">
        <v>45</v>
      </c>
      <c r="B25" s="10" t="s">
        <v>31</v>
      </c>
      <c r="C25" s="21" t="s">
        <v>27</v>
      </c>
      <c r="D25" s="21">
        <v>12</v>
      </c>
      <c r="E25" s="21">
        <v>1</v>
      </c>
      <c r="F25" s="20" t="s">
        <v>24</v>
      </c>
      <c r="G25" s="23">
        <f t="shared" si="3"/>
        <v>1618108.8</v>
      </c>
      <c r="H25" s="24">
        <v>0.1</v>
      </c>
      <c r="I25" s="25">
        <f t="shared" si="0"/>
        <v>161810.88</v>
      </c>
      <c r="J25" s="25">
        <f t="shared" si="1"/>
        <v>1779919.6800000002</v>
      </c>
      <c r="K25" s="26" t="s">
        <v>82</v>
      </c>
      <c r="L25" s="22" t="s">
        <v>83</v>
      </c>
      <c r="M25" s="22" t="s">
        <v>84</v>
      </c>
    </row>
    <row r="26" spans="1:13" ht="127.5" customHeight="1" x14ac:dyDescent="0.25">
      <c r="A26" s="11" t="s">
        <v>46</v>
      </c>
      <c r="B26" s="10" t="s">
        <v>41</v>
      </c>
      <c r="C26" s="21" t="s">
        <v>27</v>
      </c>
      <c r="D26" s="21">
        <v>12</v>
      </c>
      <c r="E26" s="21">
        <v>1</v>
      </c>
      <c r="F26" s="20" t="s">
        <v>24</v>
      </c>
      <c r="G26" s="23">
        <f t="shared" si="3"/>
        <v>1618108.8</v>
      </c>
      <c r="H26" s="24">
        <v>0.1</v>
      </c>
      <c r="I26" s="25">
        <f t="shared" si="0"/>
        <v>161810.88</v>
      </c>
      <c r="J26" s="25">
        <f t="shared" si="1"/>
        <v>1779919.6800000002</v>
      </c>
      <c r="K26" s="26" t="s">
        <v>82</v>
      </c>
      <c r="L26" s="22" t="s">
        <v>83</v>
      </c>
      <c r="M26" s="22" t="s">
        <v>84</v>
      </c>
    </row>
    <row r="27" spans="1:13" ht="139.5" customHeight="1" x14ac:dyDescent="0.25">
      <c r="A27" s="11" t="s">
        <v>47</v>
      </c>
      <c r="B27" s="10" t="s">
        <v>34</v>
      </c>
      <c r="C27" s="21" t="s">
        <v>27</v>
      </c>
      <c r="D27" s="21">
        <v>12</v>
      </c>
      <c r="E27" s="21">
        <v>1</v>
      </c>
      <c r="F27" s="20" t="s">
        <v>24</v>
      </c>
      <c r="G27" s="23">
        <f t="shared" si="3"/>
        <v>1618108.8</v>
      </c>
      <c r="H27" s="24">
        <v>0.1</v>
      </c>
      <c r="I27" s="25">
        <f t="shared" si="0"/>
        <v>161810.88</v>
      </c>
      <c r="J27" s="25">
        <f t="shared" si="1"/>
        <v>1779919.6800000002</v>
      </c>
      <c r="K27" s="26" t="s">
        <v>82</v>
      </c>
      <c r="L27" s="22" t="s">
        <v>83</v>
      </c>
      <c r="M27" s="22" t="s">
        <v>84</v>
      </c>
    </row>
    <row r="28" spans="1:13" ht="125.25" customHeight="1" x14ac:dyDescent="0.25">
      <c r="A28" s="11" t="s">
        <v>48</v>
      </c>
      <c r="B28" s="10" t="s">
        <v>41</v>
      </c>
      <c r="C28" s="21" t="s">
        <v>27</v>
      </c>
      <c r="D28" s="21">
        <v>12</v>
      </c>
      <c r="E28" s="21">
        <v>1</v>
      </c>
      <c r="F28" s="20" t="s">
        <v>24</v>
      </c>
      <c r="G28" s="23">
        <f t="shared" si="3"/>
        <v>1618108.8</v>
      </c>
      <c r="H28" s="24">
        <v>0.1</v>
      </c>
      <c r="I28" s="25">
        <f t="shared" si="0"/>
        <v>161810.88</v>
      </c>
      <c r="J28" s="25">
        <f t="shared" si="1"/>
        <v>1779919.6800000002</v>
      </c>
      <c r="K28" s="26" t="s">
        <v>82</v>
      </c>
      <c r="L28" s="22" t="s">
        <v>83</v>
      </c>
      <c r="M28" s="22" t="s">
        <v>84</v>
      </c>
    </row>
    <row r="29" spans="1:13" ht="126.75" customHeight="1" x14ac:dyDescent="0.25">
      <c r="A29" s="11" t="s">
        <v>49</v>
      </c>
      <c r="B29" s="10" t="s">
        <v>34</v>
      </c>
      <c r="C29" s="21" t="s">
        <v>27</v>
      </c>
      <c r="D29" s="21">
        <v>12</v>
      </c>
      <c r="E29" s="21">
        <v>1</v>
      </c>
      <c r="F29" s="10" t="s">
        <v>50</v>
      </c>
      <c r="G29" s="23">
        <f t="shared" si="3"/>
        <v>1618108.8</v>
      </c>
      <c r="H29" s="24">
        <v>0.1</v>
      </c>
      <c r="I29" s="25">
        <f t="shared" si="0"/>
        <v>161810.88</v>
      </c>
      <c r="J29" s="25">
        <f t="shared" si="1"/>
        <v>1779919.6800000002</v>
      </c>
      <c r="K29" s="26" t="s">
        <v>82</v>
      </c>
      <c r="L29" s="22" t="s">
        <v>83</v>
      </c>
      <c r="M29" s="22" t="s">
        <v>84</v>
      </c>
    </row>
    <row r="30" spans="1:13" ht="131.25" customHeight="1" x14ac:dyDescent="0.25">
      <c r="A30" s="11" t="s">
        <v>51</v>
      </c>
      <c r="B30" s="10" t="s">
        <v>34</v>
      </c>
      <c r="C30" s="21" t="s">
        <v>27</v>
      </c>
      <c r="D30" s="21">
        <v>12</v>
      </c>
      <c r="E30" s="21">
        <v>1</v>
      </c>
      <c r="F30" s="10" t="s">
        <v>50</v>
      </c>
      <c r="G30" s="23">
        <f t="shared" si="3"/>
        <v>1618108.8</v>
      </c>
      <c r="H30" s="24">
        <v>0.1</v>
      </c>
      <c r="I30" s="25">
        <f t="shared" si="0"/>
        <v>161810.88</v>
      </c>
      <c r="J30" s="25">
        <f t="shared" si="1"/>
        <v>1779919.6800000002</v>
      </c>
      <c r="K30" s="26" t="s">
        <v>82</v>
      </c>
      <c r="L30" s="22" t="s">
        <v>83</v>
      </c>
      <c r="M30" s="22" t="s">
        <v>84</v>
      </c>
    </row>
    <row r="31" spans="1:13" ht="123" customHeight="1" x14ac:dyDescent="0.25">
      <c r="A31" s="11" t="s">
        <v>52</v>
      </c>
      <c r="B31" s="10" t="s">
        <v>34</v>
      </c>
      <c r="C31" s="21" t="s">
        <v>27</v>
      </c>
      <c r="D31" s="21">
        <v>12</v>
      </c>
      <c r="E31" s="21">
        <v>1</v>
      </c>
      <c r="F31" s="10" t="s">
        <v>24</v>
      </c>
      <c r="G31" s="23">
        <f t="shared" si="3"/>
        <v>1618108.8</v>
      </c>
      <c r="H31" s="24">
        <v>0.1</v>
      </c>
      <c r="I31" s="25">
        <f t="shared" si="0"/>
        <v>161810.88</v>
      </c>
      <c r="J31" s="25">
        <f t="shared" si="1"/>
        <v>1779919.6800000002</v>
      </c>
      <c r="K31" s="26" t="s">
        <v>82</v>
      </c>
      <c r="L31" s="22" t="s">
        <v>83</v>
      </c>
      <c r="M31" s="22" t="s">
        <v>84</v>
      </c>
    </row>
    <row r="32" spans="1:13" ht="130.5" customHeight="1" x14ac:dyDescent="0.25">
      <c r="A32" s="11" t="s">
        <v>53</v>
      </c>
      <c r="B32" s="10" t="s">
        <v>34</v>
      </c>
      <c r="C32" s="21" t="s">
        <v>27</v>
      </c>
      <c r="D32" s="21">
        <v>12</v>
      </c>
      <c r="E32" s="21">
        <v>1</v>
      </c>
      <c r="F32" s="21" t="s">
        <v>50</v>
      </c>
      <c r="G32" s="23">
        <f t="shared" si="3"/>
        <v>1618108.8</v>
      </c>
      <c r="H32" s="24">
        <v>0.1</v>
      </c>
      <c r="I32" s="25">
        <f t="shared" si="0"/>
        <v>161810.88</v>
      </c>
      <c r="J32" s="25">
        <f t="shared" si="1"/>
        <v>1779919.6800000002</v>
      </c>
      <c r="K32" s="26" t="s">
        <v>82</v>
      </c>
      <c r="L32" s="22" t="s">
        <v>83</v>
      </c>
      <c r="M32" s="22" t="s">
        <v>84</v>
      </c>
    </row>
    <row r="33" spans="1:13" ht="117" customHeight="1" x14ac:dyDescent="0.25">
      <c r="A33" s="11" t="s">
        <v>54</v>
      </c>
      <c r="B33" s="10" t="s">
        <v>34</v>
      </c>
      <c r="C33" s="21" t="s">
        <v>27</v>
      </c>
      <c r="D33" s="21">
        <v>12</v>
      </c>
      <c r="E33" s="21">
        <v>1</v>
      </c>
      <c r="F33" s="21" t="s">
        <v>24</v>
      </c>
      <c r="G33" s="23">
        <f t="shared" si="3"/>
        <v>1618108.8</v>
      </c>
      <c r="H33" s="24">
        <v>0.1</v>
      </c>
      <c r="I33" s="25">
        <f t="shared" si="0"/>
        <v>161810.88</v>
      </c>
      <c r="J33" s="25">
        <f t="shared" si="1"/>
        <v>1779919.6800000002</v>
      </c>
      <c r="K33" s="26" t="s">
        <v>82</v>
      </c>
      <c r="L33" s="22" t="s">
        <v>83</v>
      </c>
      <c r="M33" s="22" t="s">
        <v>84</v>
      </c>
    </row>
    <row r="34" spans="1:13" ht="24" x14ac:dyDescent="0.25">
      <c r="A34" s="149"/>
      <c r="B34" s="149"/>
      <c r="C34" s="149"/>
      <c r="D34" s="149"/>
      <c r="E34" s="149"/>
      <c r="F34" s="149"/>
      <c r="G34" s="149"/>
      <c r="H34" s="149"/>
      <c r="I34" s="149"/>
      <c r="J34" s="62" t="s">
        <v>55</v>
      </c>
      <c r="K34" s="131">
        <v>99885611</v>
      </c>
      <c r="L34" s="132"/>
      <c r="M34" s="133"/>
    </row>
    <row r="35" spans="1:13" ht="24" x14ac:dyDescent="0.25">
      <c r="A35" s="150"/>
      <c r="B35" s="150"/>
      <c r="C35" s="150"/>
      <c r="D35" s="150"/>
      <c r="E35" s="150"/>
      <c r="F35" s="150"/>
      <c r="G35" s="150"/>
      <c r="H35" s="150"/>
      <c r="I35" s="150"/>
      <c r="J35" s="59" t="s">
        <v>56</v>
      </c>
      <c r="K35" s="131">
        <v>1198627332</v>
      </c>
      <c r="L35" s="132"/>
      <c r="M35" s="133"/>
    </row>
    <row r="36" spans="1:13" x14ac:dyDescent="0.25">
      <c r="A36" s="6"/>
      <c r="B36" s="6"/>
      <c r="C36" s="6"/>
      <c r="D36" s="6"/>
      <c r="E36" s="6"/>
      <c r="F36" s="6"/>
      <c r="G36" s="6"/>
      <c r="H36" s="6"/>
      <c r="I36" s="6"/>
      <c r="J36" s="59" t="s">
        <v>57</v>
      </c>
      <c r="K36" s="151">
        <f>(K35*3%)</f>
        <v>35958819.960000001</v>
      </c>
      <c r="L36" s="152"/>
      <c r="M36" s="153"/>
    </row>
    <row r="37" spans="1:13" x14ac:dyDescent="0.25">
      <c r="A37" s="6"/>
      <c r="B37" s="6"/>
      <c r="C37" s="6"/>
      <c r="D37" s="6"/>
      <c r="E37" s="6"/>
      <c r="F37" s="6"/>
      <c r="G37" s="6"/>
      <c r="H37" s="6"/>
      <c r="I37" s="6"/>
      <c r="J37" s="59" t="s">
        <v>58</v>
      </c>
      <c r="K37" s="128">
        <f>(K36+K35)</f>
        <v>1234586151.96</v>
      </c>
      <c r="L37" s="129"/>
      <c r="M37" s="130"/>
    </row>
    <row r="38" spans="1:13" x14ac:dyDescent="0.25">
      <c r="A38" s="6"/>
      <c r="B38" s="6"/>
      <c r="C38" s="6"/>
      <c r="D38" s="6"/>
      <c r="E38" s="6"/>
      <c r="F38" s="6"/>
      <c r="G38" s="6"/>
      <c r="H38" s="6"/>
      <c r="I38" s="6"/>
      <c r="J38" s="59" t="s">
        <v>59</v>
      </c>
      <c r="K38" s="125">
        <f>(K37*3%)</f>
        <v>37037584.558799997</v>
      </c>
      <c r="L38" s="126"/>
      <c r="M38" s="127"/>
    </row>
    <row r="39" spans="1:13" x14ac:dyDescent="0.25">
      <c r="A39" s="6"/>
      <c r="B39" s="6"/>
      <c r="C39" s="6"/>
      <c r="D39" s="6"/>
      <c r="E39" s="6"/>
      <c r="F39" s="6"/>
      <c r="G39" s="6"/>
      <c r="H39" s="6"/>
      <c r="I39" s="6"/>
      <c r="J39" s="59" t="s">
        <v>60</v>
      </c>
      <c r="K39" s="128">
        <f>(K38+K37)</f>
        <v>1271623736.5188</v>
      </c>
      <c r="L39" s="129"/>
      <c r="M39" s="130"/>
    </row>
    <row r="40" spans="1:13" x14ac:dyDescent="0.25">
      <c r="A40" s="6"/>
      <c r="B40" s="6"/>
      <c r="C40" s="6"/>
      <c r="D40" s="6"/>
      <c r="E40" s="6"/>
      <c r="F40" s="6"/>
      <c r="G40" s="6"/>
      <c r="H40" s="6"/>
      <c r="I40" s="6"/>
      <c r="J40" s="59" t="s">
        <v>61</v>
      </c>
      <c r="K40" s="131">
        <f>(K39+K37)</f>
        <v>2506209888.4787998</v>
      </c>
      <c r="L40" s="132"/>
      <c r="M40" s="133"/>
    </row>
    <row r="41" spans="1:13" ht="24" x14ac:dyDescent="0.25">
      <c r="A41" s="6"/>
      <c r="B41" s="6"/>
      <c r="C41" s="6"/>
      <c r="D41" s="6"/>
      <c r="E41" s="6"/>
      <c r="F41" s="6"/>
      <c r="G41" s="6"/>
      <c r="H41" s="6"/>
      <c r="I41" s="6"/>
      <c r="J41" s="59" t="s">
        <v>62</v>
      </c>
      <c r="K41" s="134" t="s">
        <v>63</v>
      </c>
      <c r="L41" s="135"/>
      <c r="M41" s="136"/>
    </row>
    <row r="42" spans="1:13" ht="48.75" customHeight="1" x14ac:dyDescent="0.25">
      <c r="A42" s="6"/>
      <c r="B42" s="6"/>
      <c r="C42" s="6"/>
      <c r="D42" s="6"/>
      <c r="E42" s="6"/>
      <c r="F42" s="6"/>
      <c r="G42" s="6"/>
      <c r="H42" s="6"/>
      <c r="I42" s="6"/>
      <c r="J42" s="59" t="s">
        <v>64</v>
      </c>
      <c r="K42" s="137" t="s">
        <v>118</v>
      </c>
      <c r="L42" s="138"/>
      <c r="M42" s="139"/>
    </row>
  </sheetData>
  <mergeCells count="17">
    <mergeCell ref="K37:M37"/>
    <mergeCell ref="A2:M3"/>
    <mergeCell ref="A4:C4"/>
    <mergeCell ref="D4:M4"/>
    <mergeCell ref="A5:C5"/>
    <mergeCell ref="D5:M5"/>
    <mergeCell ref="A7:A14"/>
    <mergeCell ref="A34:I34"/>
    <mergeCell ref="K34:M34"/>
    <mergeCell ref="A35:I35"/>
    <mergeCell ref="K35:M35"/>
    <mergeCell ref="K36:M36"/>
    <mergeCell ref="K38:M38"/>
    <mergeCell ref="K39:M39"/>
    <mergeCell ref="K40:M40"/>
    <mergeCell ref="K41:M41"/>
    <mergeCell ref="K42:M4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2"/>
  <sheetViews>
    <sheetView topLeftCell="B1" workbookViewId="0">
      <selection activeCell="M1" sqref="M1"/>
    </sheetView>
  </sheetViews>
  <sheetFormatPr baseColWidth="10" defaultRowHeight="15" x14ac:dyDescent="0.25"/>
  <cols>
    <col min="2" max="2" width="21.28515625" customWidth="1"/>
    <col min="4" max="5" width="11.5703125" bestFit="1" customWidth="1"/>
    <col min="7" max="7" width="12.28515625" bestFit="1" customWidth="1"/>
    <col min="8" max="9" width="11.5703125" bestFit="1" customWidth="1"/>
    <col min="10" max="10" width="21.5703125" customWidth="1"/>
    <col min="11" max="11" width="17.140625" bestFit="1" customWidth="1"/>
    <col min="12" max="12" width="12.5703125" customWidth="1"/>
    <col min="13" max="13" width="26.28515625" customWidth="1"/>
  </cols>
  <sheetData>
    <row r="2" spans="1:13" x14ac:dyDescent="0.25">
      <c r="A2" s="114" t="s">
        <v>0</v>
      </c>
      <c r="B2" s="114"/>
      <c r="C2" s="114"/>
      <c r="D2" s="114"/>
      <c r="E2" s="114"/>
      <c r="F2" s="114"/>
      <c r="G2" s="114"/>
      <c r="H2" s="114"/>
      <c r="I2" s="114"/>
      <c r="J2" s="114"/>
      <c r="K2" s="114"/>
      <c r="L2" s="114"/>
      <c r="M2" s="114"/>
    </row>
    <row r="3" spans="1:13" x14ac:dyDescent="0.25">
      <c r="A3" s="114"/>
      <c r="B3" s="114"/>
      <c r="C3" s="114"/>
      <c r="D3" s="114"/>
      <c r="E3" s="114"/>
      <c r="F3" s="114"/>
      <c r="G3" s="114"/>
      <c r="H3" s="114"/>
      <c r="I3" s="114"/>
      <c r="J3" s="114"/>
      <c r="K3" s="114"/>
      <c r="L3" s="114"/>
      <c r="M3" s="114"/>
    </row>
    <row r="4" spans="1:13" x14ac:dyDescent="0.25">
      <c r="A4" s="114" t="s">
        <v>1</v>
      </c>
      <c r="B4" s="114"/>
      <c r="C4" s="114"/>
      <c r="D4" s="114" t="s">
        <v>87</v>
      </c>
      <c r="E4" s="114"/>
      <c r="F4" s="114"/>
      <c r="G4" s="114"/>
      <c r="H4" s="114"/>
      <c r="I4" s="114"/>
      <c r="J4" s="114"/>
      <c r="K4" s="114"/>
      <c r="L4" s="114"/>
      <c r="M4" s="114"/>
    </row>
    <row r="5" spans="1:13" x14ac:dyDescent="0.25">
      <c r="A5" s="140" t="s">
        <v>88</v>
      </c>
      <c r="B5" s="155"/>
      <c r="C5" s="156"/>
      <c r="D5" s="140" t="s">
        <v>89</v>
      </c>
      <c r="E5" s="155"/>
      <c r="F5" s="155"/>
      <c r="G5" s="155"/>
      <c r="H5" s="155"/>
      <c r="I5" s="155"/>
      <c r="J5" s="155"/>
      <c r="K5" s="155"/>
      <c r="L5" s="155"/>
      <c r="M5" s="156"/>
    </row>
    <row r="6" spans="1:13" ht="60" x14ac:dyDescent="0.25">
      <c r="A6" s="19" t="s">
        <v>2</v>
      </c>
      <c r="B6" s="9" t="s">
        <v>3</v>
      </c>
      <c r="C6" s="19" t="s">
        <v>4</v>
      </c>
      <c r="D6" s="19" t="s">
        <v>5</v>
      </c>
      <c r="E6" s="19" t="s">
        <v>6</v>
      </c>
      <c r="F6" s="19" t="s">
        <v>7</v>
      </c>
      <c r="G6" s="9" t="s">
        <v>8</v>
      </c>
      <c r="H6" s="9" t="s">
        <v>9</v>
      </c>
      <c r="I6" s="9" t="s">
        <v>10</v>
      </c>
      <c r="J6" s="9" t="s">
        <v>11</v>
      </c>
      <c r="K6" s="9" t="s">
        <v>12</v>
      </c>
      <c r="L6" s="9" t="s">
        <v>13</v>
      </c>
      <c r="M6" s="9" t="s">
        <v>14</v>
      </c>
    </row>
    <row r="7" spans="1:13" ht="223.5" customHeight="1" x14ac:dyDescent="0.25">
      <c r="A7" s="118" t="s">
        <v>16</v>
      </c>
      <c r="B7" s="20" t="s">
        <v>17</v>
      </c>
      <c r="C7" s="10" t="s">
        <v>18</v>
      </c>
      <c r="D7" s="10">
        <v>12</v>
      </c>
      <c r="E7" s="10">
        <v>1</v>
      </c>
      <c r="F7" s="10" t="s">
        <v>19</v>
      </c>
      <c r="G7" s="51">
        <f>+((((616000*8.8)*29.85%)/8)*12)</f>
        <v>2427163.2000000002</v>
      </c>
      <c r="H7" s="52">
        <v>0.08</v>
      </c>
      <c r="I7" s="26">
        <f>+G7*H7</f>
        <v>194173.05600000001</v>
      </c>
      <c r="J7" s="26">
        <f>+G7+I7</f>
        <v>2621336.2560000001</v>
      </c>
      <c r="K7" s="26" t="s">
        <v>90</v>
      </c>
      <c r="L7" s="22" t="s">
        <v>91</v>
      </c>
      <c r="M7" s="22" t="s">
        <v>73</v>
      </c>
    </row>
    <row r="8" spans="1:13" ht="168" x14ac:dyDescent="0.25">
      <c r="A8" s="118"/>
      <c r="B8" s="10" t="s">
        <v>22</v>
      </c>
      <c r="C8" s="10" t="s">
        <v>23</v>
      </c>
      <c r="D8" s="10">
        <v>24</v>
      </c>
      <c r="E8" s="10">
        <v>2</v>
      </c>
      <c r="F8" s="10" t="s">
        <v>24</v>
      </c>
      <c r="G8" s="26">
        <f>616000*8.8</f>
        <v>5420800</v>
      </c>
      <c r="H8" s="52">
        <v>0.1</v>
      </c>
      <c r="I8" s="26">
        <f t="shared" ref="I8:I33" si="0">+G8*H8</f>
        <v>542080</v>
      </c>
      <c r="J8" s="26">
        <f t="shared" ref="J8:J33" si="1">+G8+I8</f>
        <v>5962880</v>
      </c>
      <c r="K8" s="26" t="s">
        <v>82</v>
      </c>
      <c r="L8" s="22" t="s">
        <v>91</v>
      </c>
      <c r="M8" s="22" t="s">
        <v>92</v>
      </c>
    </row>
    <row r="9" spans="1:13" ht="168" x14ac:dyDescent="0.25">
      <c r="A9" s="118"/>
      <c r="B9" s="10" t="s">
        <v>25</v>
      </c>
      <c r="C9" s="10" t="s">
        <v>23</v>
      </c>
      <c r="D9" s="10">
        <v>12</v>
      </c>
      <c r="E9" s="10">
        <v>1</v>
      </c>
      <c r="F9" s="10" t="s">
        <v>19</v>
      </c>
      <c r="G9" s="51">
        <f>+((((616000*8.8)*29.85%)/8)*12)</f>
        <v>2427163.2000000002</v>
      </c>
      <c r="H9" s="52">
        <v>0.08</v>
      </c>
      <c r="I9" s="26">
        <f t="shared" si="0"/>
        <v>194173.05600000001</v>
      </c>
      <c r="J9" s="26">
        <f t="shared" si="1"/>
        <v>2621336.2560000001</v>
      </c>
      <c r="K9" s="26" t="s">
        <v>82</v>
      </c>
      <c r="L9" s="22" t="s">
        <v>91</v>
      </c>
      <c r="M9" s="22" t="s">
        <v>92</v>
      </c>
    </row>
    <row r="10" spans="1:13" ht="171.75" customHeight="1" x14ac:dyDescent="0.25">
      <c r="A10" s="118"/>
      <c r="B10" s="10" t="s">
        <v>26</v>
      </c>
      <c r="C10" s="10" t="s">
        <v>27</v>
      </c>
      <c r="D10" s="10">
        <v>12</v>
      </c>
      <c r="E10" s="10">
        <v>3</v>
      </c>
      <c r="F10" s="10" t="s">
        <v>19</v>
      </c>
      <c r="G10" s="51">
        <f>+((((((616000*8.8)*29.85%)/8)*12)/30)*20)</f>
        <v>1618108.8</v>
      </c>
      <c r="H10" s="52">
        <v>0.08</v>
      </c>
      <c r="I10" s="26">
        <f t="shared" si="0"/>
        <v>129448.70400000001</v>
      </c>
      <c r="J10" s="26">
        <f t="shared" si="1"/>
        <v>1747557.504</v>
      </c>
      <c r="K10" s="26" t="s">
        <v>82</v>
      </c>
      <c r="L10" s="22" t="s">
        <v>91</v>
      </c>
      <c r="M10" s="22" t="s">
        <v>92</v>
      </c>
    </row>
    <row r="11" spans="1:13" ht="162.75" customHeight="1" x14ac:dyDescent="0.25">
      <c r="A11" s="118"/>
      <c r="B11" s="10" t="s">
        <v>25</v>
      </c>
      <c r="C11" s="10" t="s">
        <v>27</v>
      </c>
      <c r="D11" s="10">
        <v>12</v>
      </c>
      <c r="E11" s="10">
        <v>1</v>
      </c>
      <c r="F11" s="10" t="s">
        <v>24</v>
      </c>
      <c r="G11" s="51">
        <f>+((((((616000*8.8)*29.85%)/8)*12)/30)*20)</f>
        <v>1618108.8</v>
      </c>
      <c r="H11" s="52">
        <v>0.1</v>
      </c>
      <c r="I11" s="26">
        <f t="shared" si="0"/>
        <v>161810.88</v>
      </c>
      <c r="J11" s="26">
        <f t="shared" si="1"/>
        <v>1779919.6800000002</v>
      </c>
      <c r="K11" s="26" t="s">
        <v>82</v>
      </c>
      <c r="L11" s="22" t="s">
        <v>91</v>
      </c>
      <c r="M11" s="22" t="s">
        <v>92</v>
      </c>
    </row>
    <row r="12" spans="1:13" ht="168" x14ac:dyDescent="0.25">
      <c r="A12" s="118"/>
      <c r="B12" s="10" t="s">
        <v>25</v>
      </c>
      <c r="C12" s="10" t="s">
        <v>27</v>
      </c>
      <c r="D12" s="10">
        <v>14</v>
      </c>
      <c r="E12" s="10">
        <v>1</v>
      </c>
      <c r="F12" s="10" t="s">
        <v>24</v>
      </c>
      <c r="G12" s="51">
        <f>+((((((616000*8.8)*29.85%)/8)*14)/30)*20)</f>
        <v>1887793.5999999999</v>
      </c>
      <c r="H12" s="52">
        <v>0.1</v>
      </c>
      <c r="I12" s="26">
        <f t="shared" si="0"/>
        <v>188779.36</v>
      </c>
      <c r="J12" s="26">
        <f t="shared" si="1"/>
        <v>2076572.96</v>
      </c>
      <c r="K12" s="26" t="s">
        <v>82</v>
      </c>
      <c r="L12" s="22" t="s">
        <v>91</v>
      </c>
      <c r="M12" s="22" t="s">
        <v>92</v>
      </c>
    </row>
    <row r="13" spans="1:13" ht="168" x14ac:dyDescent="0.25">
      <c r="A13" s="118"/>
      <c r="B13" s="10" t="s">
        <v>28</v>
      </c>
      <c r="C13" s="10" t="s">
        <v>29</v>
      </c>
      <c r="D13" s="10">
        <v>24</v>
      </c>
      <c r="E13" s="10">
        <v>1</v>
      </c>
      <c r="F13" s="10" t="s">
        <v>30</v>
      </c>
      <c r="G13" s="26">
        <f>616000*8.8</f>
        <v>5420800</v>
      </c>
      <c r="H13" s="52">
        <v>0.11</v>
      </c>
      <c r="I13" s="26">
        <f t="shared" si="0"/>
        <v>596288</v>
      </c>
      <c r="J13" s="26">
        <f t="shared" si="1"/>
        <v>6017088</v>
      </c>
      <c r="K13" s="26" t="s">
        <v>82</v>
      </c>
      <c r="L13" s="22" t="s">
        <v>91</v>
      </c>
      <c r="M13" s="22" t="s">
        <v>92</v>
      </c>
    </row>
    <row r="14" spans="1:13" ht="168" x14ac:dyDescent="0.25">
      <c r="A14" s="118"/>
      <c r="B14" s="10" t="s">
        <v>31</v>
      </c>
      <c r="C14" s="10" t="s">
        <v>27</v>
      </c>
      <c r="D14" s="10">
        <v>12</v>
      </c>
      <c r="E14" s="10">
        <v>1</v>
      </c>
      <c r="F14" s="10" t="s">
        <v>32</v>
      </c>
      <c r="G14" s="51">
        <f>+((((((616000*8.8)*29.85%)/8)*12)/30)*20)</f>
        <v>1618108.8</v>
      </c>
      <c r="H14" s="52">
        <v>0.11</v>
      </c>
      <c r="I14" s="26">
        <f t="shared" si="0"/>
        <v>177991.96799999999</v>
      </c>
      <c r="J14" s="26">
        <f t="shared" si="1"/>
        <v>1796100.7680000002</v>
      </c>
      <c r="K14" s="26" t="s">
        <v>82</v>
      </c>
      <c r="L14" s="22" t="s">
        <v>91</v>
      </c>
      <c r="M14" s="22" t="s">
        <v>92</v>
      </c>
    </row>
    <row r="15" spans="1:13" ht="168" x14ac:dyDescent="0.25">
      <c r="A15" s="11" t="s">
        <v>33</v>
      </c>
      <c r="B15" s="10" t="s">
        <v>34</v>
      </c>
      <c r="C15" s="10" t="s">
        <v>23</v>
      </c>
      <c r="D15" s="10">
        <v>24</v>
      </c>
      <c r="E15" s="10">
        <v>1</v>
      </c>
      <c r="F15" s="20" t="s">
        <v>19</v>
      </c>
      <c r="G15" s="26">
        <f t="shared" ref="G15:G21" si="2">616000*8.8</f>
        <v>5420800</v>
      </c>
      <c r="H15" s="52">
        <v>0.08</v>
      </c>
      <c r="I15" s="26">
        <f t="shared" si="0"/>
        <v>433664</v>
      </c>
      <c r="J15" s="26">
        <f t="shared" si="1"/>
        <v>5854464</v>
      </c>
      <c r="K15" s="26" t="s">
        <v>82</v>
      </c>
      <c r="L15" s="22" t="s">
        <v>91</v>
      </c>
      <c r="M15" s="22" t="s">
        <v>92</v>
      </c>
    </row>
    <row r="16" spans="1:13" ht="168" x14ac:dyDescent="0.25">
      <c r="A16" s="11" t="s">
        <v>35</v>
      </c>
      <c r="B16" s="10" t="s">
        <v>31</v>
      </c>
      <c r="C16" s="10" t="s">
        <v>23</v>
      </c>
      <c r="D16" s="10">
        <v>24</v>
      </c>
      <c r="E16" s="10">
        <v>1</v>
      </c>
      <c r="F16" s="20" t="s">
        <v>24</v>
      </c>
      <c r="G16" s="26">
        <f t="shared" si="2"/>
        <v>5420800</v>
      </c>
      <c r="H16" s="52">
        <v>0.1</v>
      </c>
      <c r="I16" s="26">
        <f t="shared" si="0"/>
        <v>542080</v>
      </c>
      <c r="J16" s="26">
        <f t="shared" si="1"/>
        <v>5962880</v>
      </c>
      <c r="K16" s="26" t="s">
        <v>82</v>
      </c>
      <c r="L16" s="22" t="s">
        <v>91</v>
      </c>
      <c r="M16" s="22" t="s">
        <v>92</v>
      </c>
    </row>
    <row r="17" spans="1:13" ht="168" x14ac:dyDescent="0.25">
      <c r="A17" s="11" t="s">
        <v>36</v>
      </c>
      <c r="B17" s="10" t="s">
        <v>34</v>
      </c>
      <c r="C17" s="10" t="s">
        <v>23</v>
      </c>
      <c r="D17" s="10">
        <v>24</v>
      </c>
      <c r="E17" s="10">
        <v>1</v>
      </c>
      <c r="F17" s="20" t="s">
        <v>24</v>
      </c>
      <c r="G17" s="26">
        <f t="shared" si="2"/>
        <v>5420800</v>
      </c>
      <c r="H17" s="52">
        <v>0.1</v>
      </c>
      <c r="I17" s="26">
        <f t="shared" si="0"/>
        <v>542080</v>
      </c>
      <c r="J17" s="26">
        <f t="shared" si="1"/>
        <v>5962880</v>
      </c>
      <c r="K17" s="26" t="s">
        <v>82</v>
      </c>
      <c r="L17" s="22" t="s">
        <v>91</v>
      </c>
      <c r="M17" s="22" t="s">
        <v>92</v>
      </c>
    </row>
    <row r="18" spans="1:13" ht="168" x14ac:dyDescent="0.25">
      <c r="A18" s="11" t="s">
        <v>37</v>
      </c>
      <c r="B18" s="10" t="s">
        <v>34</v>
      </c>
      <c r="C18" s="10" t="s">
        <v>23</v>
      </c>
      <c r="D18" s="10">
        <v>24</v>
      </c>
      <c r="E18" s="10">
        <v>1</v>
      </c>
      <c r="F18" s="20" t="s">
        <v>24</v>
      </c>
      <c r="G18" s="26">
        <f t="shared" si="2"/>
        <v>5420800</v>
      </c>
      <c r="H18" s="52">
        <v>0.1</v>
      </c>
      <c r="I18" s="26">
        <f t="shared" si="0"/>
        <v>542080</v>
      </c>
      <c r="J18" s="26">
        <f t="shared" si="1"/>
        <v>5962880</v>
      </c>
      <c r="K18" s="26" t="s">
        <v>82</v>
      </c>
      <c r="L18" s="22" t="s">
        <v>91</v>
      </c>
      <c r="M18" s="22" t="s">
        <v>92</v>
      </c>
    </row>
    <row r="19" spans="1:13" ht="168" x14ac:dyDescent="0.25">
      <c r="A19" s="11" t="s">
        <v>38</v>
      </c>
      <c r="B19" s="10" t="s">
        <v>34</v>
      </c>
      <c r="C19" s="10" t="s">
        <v>23</v>
      </c>
      <c r="D19" s="10">
        <v>24</v>
      </c>
      <c r="E19" s="10">
        <v>1</v>
      </c>
      <c r="F19" s="20" t="s">
        <v>24</v>
      </c>
      <c r="G19" s="26">
        <f t="shared" si="2"/>
        <v>5420800</v>
      </c>
      <c r="H19" s="52">
        <v>0.1</v>
      </c>
      <c r="I19" s="26">
        <f t="shared" si="0"/>
        <v>542080</v>
      </c>
      <c r="J19" s="26">
        <f t="shared" si="1"/>
        <v>5962880</v>
      </c>
      <c r="K19" s="26" t="s">
        <v>82</v>
      </c>
      <c r="L19" s="22" t="s">
        <v>91</v>
      </c>
      <c r="M19" s="22" t="s">
        <v>92</v>
      </c>
    </row>
    <row r="20" spans="1:13" ht="168" x14ac:dyDescent="0.25">
      <c r="A20" s="11" t="s">
        <v>39</v>
      </c>
      <c r="B20" s="10" t="s">
        <v>34</v>
      </c>
      <c r="C20" s="10" t="s">
        <v>23</v>
      </c>
      <c r="D20" s="10">
        <v>24</v>
      </c>
      <c r="E20" s="10">
        <v>1</v>
      </c>
      <c r="F20" s="20" t="s">
        <v>24</v>
      </c>
      <c r="G20" s="26">
        <f t="shared" si="2"/>
        <v>5420800</v>
      </c>
      <c r="H20" s="52">
        <v>0.1</v>
      </c>
      <c r="I20" s="26">
        <f t="shared" si="0"/>
        <v>542080</v>
      </c>
      <c r="J20" s="26">
        <f t="shared" si="1"/>
        <v>5962880</v>
      </c>
      <c r="K20" s="26" t="s">
        <v>82</v>
      </c>
      <c r="L20" s="22" t="s">
        <v>91</v>
      </c>
      <c r="M20" s="22" t="s">
        <v>92</v>
      </c>
    </row>
    <row r="21" spans="1:13" ht="168" x14ac:dyDescent="0.25">
      <c r="A21" s="11" t="s">
        <v>40</v>
      </c>
      <c r="B21" s="10" t="s">
        <v>41</v>
      </c>
      <c r="C21" s="10" t="s">
        <v>23</v>
      </c>
      <c r="D21" s="10">
        <v>24</v>
      </c>
      <c r="E21" s="10">
        <v>1</v>
      </c>
      <c r="F21" s="20" t="s">
        <v>24</v>
      </c>
      <c r="G21" s="26">
        <f t="shared" si="2"/>
        <v>5420800</v>
      </c>
      <c r="H21" s="52">
        <v>0.1</v>
      </c>
      <c r="I21" s="26">
        <f t="shared" si="0"/>
        <v>542080</v>
      </c>
      <c r="J21" s="26">
        <f t="shared" si="1"/>
        <v>5962880</v>
      </c>
      <c r="K21" s="26" t="s">
        <v>82</v>
      </c>
      <c r="L21" s="22" t="s">
        <v>91</v>
      </c>
      <c r="M21" s="22" t="s">
        <v>92</v>
      </c>
    </row>
    <row r="22" spans="1:13" ht="168" x14ac:dyDescent="0.25">
      <c r="A22" s="11" t="s">
        <v>42</v>
      </c>
      <c r="B22" s="10" t="s">
        <v>34</v>
      </c>
      <c r="C22" s="10" t="s">
        <v>23</v>
      </c>
      <c r="D22" s="10">
        <v>14</v>
      </c>
      <c r="E22" s="10">
        <v>1</v>
      </c>
      <c r="F22" s="20" t="s">
        <v>24</v>
      </c>
      <c r="G22" s="26">
        <f>+((((616000*8.8)*29.85%)/8)*14)</f>
        <v>2831690.4</v>
      </c>
      <c r="H22" s="52">
        <v>0.1</v>
      </c>
      <c r="I22" s="26">
        <f t="shared" si="0"/>
        <v>283169.03999999998</v>
      </c>
      <c r="J22" s="26">
        <f t="shared" si="1"/>
        <v>3114859.44</v>
      </c>
      <c r="K22" s="26" t="s">
        <v>82</v>
      </c>
      <c r="L22" s="22" t="s">
        <v>91</v>
      </c>
      <c r="M22" s="22" t="s">
        <v>92</v>
      </c>
    </row>
    <row r="23" spans="1:13" ht="168" x14ac:dyDescent="0.25">
      <c r="A23" s="11" t="s">
        <v>43</v>
      </c>
      <c r="B23" s="10" t="s">
        <v>34</v>
      </c>
      <c r="C23" s="10" t="s">
        <v>27</v>
      </c>
      <c r="D23" s="10">
        <v>12</v>
      </c>
      <c r="E23" s="10">
        <v>1</v>
      </c>
      <c r="F23" s="20" t="s">
        <v>24</v>
      </c>
      <c r="G23" s="51">
        <f t="shared" ref="G23:G33" si="3">+((((((616000*8.8)*29.85%)/8)*12)/30)*20)</f>
        <v>1618108.8</v>
      </c>
      <c r="H23" s="52">
        <v>0.1</v>
      </c>
      <c r="I23" s="26">
        <f t="shared" si="0"/>
        <v>161810.88</v>
      </c>
      <c r="J23" s="26">
        <f t="shared" si="1"/>
        <v>1779919.6800000002</v>
      </c>
      <c r="K23" s="26" t="s">
        <v>82</v>
      </c>
      <c r="L23" s="22" t="s">
        <v>91</v>
      </c>
      <c r="M23" s="22" t="s">
        <v>92</v>
      </c>
    </row>
    <row r="24" spans="1:13" ht="168" x14ac:dyDescent="0.25">
      <c r="A24" s="11" t="s">
        <v>44</v>
      </c>
      <c r="B24" s="10" t="s">
        <v>34</v>
      </c>
      <c r="C24" s="10" t="s">
        <v>27</v>
      </c>
      <c r="D24" s="10">
        <v>12</v>
      </c>
      <c r="E24" s="10">
        <v>1</v>
      </c>
      <c r="F24" s="20" t="s">
        <v>24</v>
      </c>
      <c r="G24" s="51">
        <f t="shared" si="3"/>
        <v>1618108.8</v>
      </c>
      <c r="H24" s="52">
        <v>0.1</v>
      </c>
      <c r="I24" s="26">
        <f t="shared" si="0"/>
        <v>161810.88</v>
      </c>
      <c r="J24" s="26">
        <f t="shared" si="1"/>
        <v>1779919.6800000002</v>
      </c>
      <c r="K24" s="26" t="s">
        <v>82</v>
      </c>
      <c r="L24" s="22" t="s">
        <v>91</v>
      </c>
      <c r="M24" s="22" t="s">
        <v>92</v>
      </c>
    </row>
    <row r="25" spans="1:13" ht="168" x14ac:dyDescent="0.25">
      <c r="A25" s="11" t="s">
        <v>45</v>
      </c>
      <c r="B25" s="10" t="s">
        <v>31</v>
      </c>
      <c r="C25" s="10" t="s">
        <v>27</v>
      </c>
      <c r="D25" s="10">
        <v>12</v>
      </c>
      <c r="E25" s="10">
        <v>1</v>
      </c>
      <c r="F25" s="20" t="s">
        <v>24</v>
      </c>
      <c r="G25" s="51">
        <f t="shared" si="3"/>
        <v>1618108.8</v>
      </c>
      <c r="H25" s="52">
        <v>0.1</v>
      </c>
      <c r="I25" s="26">
        <f t="shared" si="0"/>
        <v>161810.88</v>
      </c>
      <c r="J25" s="26">
        <f t="shared" si="1"/>
        <v>1779919.6800000002</v>
      </c>
      <c r="K25" s="26" t="s">
        <v>82</v>
      </c>
      <c r="L25" s="22" t="s">
        <v>91</v>
      </c>
      <c r="M25" s="22" t="s">
        <v>92</v>
      </c>
    </row>
    <row r="26" spans="1:13" ht="168" x14ac:dyDescent="0.25">
      <c r="A26" s="11" t="s">
        <v>46</v>
      </c>
      <c r="B26" s="10" t="s">
        <v>41</v>
      </c>
      <c r="C26" s="10" t="s">
        <v>27</v>
      </c>
      <c r="D26" s="10">
        <v>12</v>
      </c>
      <c r="E26" s="10">
        <v>1</v>
      </c>
      <c r="F26" s="20" t="s">
        <v>24</v>
      </c>
      <c r="G26" s="51">
        <f t="shared" si="3"/>
        <v>1618108.8</v>
      </c>
      <c r="H26" s="52">
        <v>0.1</v>
      </c>
      <c r="I26" s="26">
        <f t="shared" si="0"/>
        <v>161810.88</v>
      </c>
      <c r="J26" s="26">
        <f t="shared" si="1"/>
        <v>1779919.6800000002</v>
      </c>
      <c r="K26" s="26" t="s">
        <v>82</v>
      </c>
      <c r="L26" s="22" t="s">
        <v>91</v>
      </c>
      <c r="M26" s="22" t="s">
        <v>92</v>
      </c>
    </row>
    <row r="27" spans="1:13" ht="168" x14ac:dyDescent="0.25">
      <c r="A27" s="11" t="s">
        <v>47</v>
      </c>
      <c r="B27" s="10" t="s">
        <v>34</v>
      </c>
      <c r="C27" s="10" t="s">
        <v>27</v>
      </c>
      <c r="D27" s="10">
        <v>12</v>
      </c>
      <c r="E27" s="10">
        <v>1</v>
      </c>
      <c r="F27" s="20" t="s">
        <v>24</v>
      </c>
      <c r="G27" s="51">
        <f t="shared" si="3"/>
        <v>1618108.8</v>
      </c>
      <c r="H27" s="52">
        <v>0.1</v>
      </c>
      <c r="I27" s="26">
        <f t="shared" si="0"/>
        <v>161810.88</v>
      </c>
      <c r="J27" s="26">
        <f t="shared" si="1"/>
        <v>1779919.6800000002</v>
      </c>
      <c r="K27" s="26" t="s">
        <v>82</v>
      </c>
      <c r="L27" s="22" t="s">
        <v>91</v>
      </c>
      <c r="M27" s="22" t="s">
        <v>92</v>
      </c>
    </row>
    <row r="28" spans="1:13" ht="168" x14ac:dyDescent="0.25">
      <c r="A28" s="11" t="s">
        <v>48</v>
      </c>
      <c r="B28" s="10" t="s">
        <v>41</v>
      </c>
      <c r="C28" s="10" t="s">
        <v>27</v>
      </c>
      <c r="D28" s="10">
        <v>12</v>
      </c>
      <c r="E28" s="10">
        <v>1</v>
      </c>
      <c r="F28" s="20" t="s">
        <v>24</v>
      </c>
      <c r="G28" s="51">
        <f t="shared" si="3"/>
        <v>1618108.8</v>
      </c>
      <c r="H28" s="52">
        <v>0.1</v>
      </c>
      <c r="I28" s="26">
        <f t="shared" si="0"/>
        <v>161810.88</v>
      </c>
      <c r="J28" s="26">
        <f t="shared" si="1"/>
        <v>1779919.6800000002</v>
      </c>
      <c r="K28" s="26" t="s">
        <v>82</v>
      </c>
      <c r="L28" s="22" t="s">
        <v>91</v>
      </c>
      <c r="M28" s="22" t="s">
        <v>92</v>
      </c>
    </row>
    <row r="29" spans="1:13" ht="168" x14ac:dyDescent="0.25">
      <c r="A29" s="11" t="s">
        <v>49</v>
      </c>
      <c r="B29" s="10" t="s">
        <v>34</v>
      </c>
      <c r="C29" s="10" t="s">
        <v>27</v>
      </c>
      <c r="D29" s="10">
        <v>12</v>
      </c>
      <c r="E29" s="10">
        <v>1</v>
      </c>
      <c r="F29" s="10" t="s">
        <v>50</v>
      </c>
      <c r="G29" s="51">
        <f t="shared" si="3"/>
        <v>1618108.8</v>
      </c>
      <c r="H29" s="52">
        <v>0.1</v>
      </c>
      <c r="I29" s="26">
        <f t="shared" si="0"/>
        <v>161810.88</v>
      </c>
      <c r="J29" s="26">
        <f t="shared" si="1"/>
        <v>1779919.6800000002</v>
      </c>
      <c r="K29" s="26" t="s">
        <v>82</v>
      </c>
      <c r="L29" s="22" t="s">
        <v>91</v>
      </c>
      <c r="M29" s="22" t="s">
        <v>92</v>
      </c>
    </row>
    <row r="30" spans="1:13" ht="168" x14ac:dyDescent="0.25">
      <c r="A30" s="11" t="s">
        <v>51</v>
      </c>
      <c r="B30" s="10" t="s">
        <v>34</v>
      </c>
      <c r="C30" s="10" t="s">
        <v>27</v>
      </c>
      <c r="D30" s="10">
        <v>12</v>
      </c>
      <c r="E30" s="10">
        <v>1</v>
      </c>
      <c r="F30" s="10" t="s">
        <v>50</v>
      </c>
      <c r="G30" s="51">
        <f t="shared" si="3"/>
        <v>1618108.8</v>
      </c>
      <c r="H30" s="52">
        <v>0.1</v>
      </c>
      <c r="I30" s="26">
        <f t="shared" si="0"/>
        <v>161810.88</v>
      </c>
      <c r="J30" s="26">
        <f t="shared" si="1"/>
        <v>1779919.6800000002</v>
      </c>
      <c r="K30" s="26" t="s">
        <v>82</v>
      </c>
      <c r="L30" s="22" t="s">
        <v>91</v>
      </c>
      <c r="M30" s="22" t="s">
        <v>92</v>
      </c>
    </row>
    <row r="31" spans="1:13" ht="168" x14ac:dyDescent="0.25">
      <c r="A31" s="11" t="s">
        <v>52</v>
      </c>
      <c r="B31" s="10" t="s">
        <v>34</v>
      </c>
      <c r="C31" s="10" t="s">
        <v>27</v>
      </c>
      <c r="D31" s="10">
        <v>12</v>
      </c>
      <c r="E31" s="10">
        <v>1</v>
      </c>
      <c r="F31" s="10" t="s">
        <v>24</v>
      </c>
      <c r="G31" s="51">
        <f t="shared" si="3"/>
        <v>1618108.8</v>
      </c>
      <c r="H31" s="52">
        <v>0.1</v>
      </c>
      <c r="I31" s="26">
        <f t="shared" si="0"/>
        <v>161810.88</v>
      </c>
      <c r="J31" s="26">
        <f t="shared" si="1"/>
        <v>1779919.6800000002</v>
      </c>
      <c r="K31" s="26" t="s">
        <v>82</v>
      </c>
      <c r="L31" s="22" t="s">
        <v>91</v>
      </c>
      <c r="M31" s="22" t="s">
        <v>92</v>
      </c>
    </row>
    <row r="32" spans="1:13" ht="168" x14ac:dyDescent="0.25">
      <c r="A32" s="11" t="s">
        <v>53</v>
      </c>
      <c r="B32" s="10" t="s">
        <v>34</v>
      </c>
      <c r="C32" s="10" t="s">
        <v>27</v>
      </c>
      <c r="D32" s="10">
        <v>12</v>
      </c>
      <c r="E32" s="10">
        <v>1</v>
      </c>
      <c r="F32" s="10" t="s">
        <v>50</v>
      </c>
      <c r="G32" s="51">
        <f t="shared" si="3"/>
        <v>1618108.8</v>
      </c>
      <c r="H32" s="52">
        <v>0.1</v>
      </c>
      <c r="I32" s="26">
        <f t="shared" si="0"/>
        <v>161810.88</v>
      </c>
      <c r="J32" s="26">
        <f t="shared" si="1"/>
        <v>1779919.6800000002</v>
      </c>
      <c r="K32" s="26" t="s">
        <v>82</v>
      </c>
      <c r="L32" s="22" t="s">
        <v>91</v>
      </c>
      <c r="M32" s="22" t="s">
        <v>92</v>
      </c>
    </row>
    <row r="33" spans="1:13" ht="168" x14ac:dyDescent="0.25">
      <c r="A33" s="11" t="s">
        <v>54</v>
      </c>
      <c r="B33" s="10" t="s">
        <v>34</v>
      </c>
      <c r="C33" s="10" t="s">
        <v>27</v>
      </c>
      <c r="D33" s="10">
        <v>12</v>
      </c>
      <c r="E33" s="10">
        <v>1</v>
      </c>
      <c r="F33" s="10" t="s">
        <v>24</v>
      </c>
      <c r="G33" s="51">
        <f t="shared" si="3"/>
        <v>1618108.8</v>
      </c>
      <c r="H33" s="52">
        <v>0.1</v>
      </c>
      <c r="I33" s="26">
        <f t="shared" si="0"/>
        <v>161810.88</v>
      </c>
      <c r="J33" s="26">
        <f t="shared" si="1"/>
        <v>1779919.6800000002</v>
      </c>
      <c r="K33" s="26" t="s">
        <v>82</v>
      </c>
      <c r="L33" s="22" t="s">
        <v>91</v>
      </c>
      <c r="M33" s="22" t="s">
        <v>92</v>
      </c>
    </row>
    <row r="34" spans="1:13" ht="24" x14ac:dyDescent="0.25">
      <c r="A34" s="53"/>
      <c r="B34" s="53"/>
      <c r="C34" s="53"/>
      <c r="D34" s="53"/>
      <c r="E34" s="53"/>
      <c r="F34" s="53"/>
      <c r="G34" s="53"/>
      <c r="H34" s="53"/>
      <c r="I34" s="53"/>
      <c r="J34" s="9" t="s">
        <v>55</v>
      </c>
      <c r="K34" s="54">
        <v>100184215</v>
      </c>
      <c r="L34" s="157" t="s">
        <v>93</v>
      </c>
      <c r="M34" s="157"/>
    </row>
    <row r="35" spans="1:13" ht="52.5" customHeight="1" x14ac:dyDescent="0.25">
      <c r="A35" s="55"/>
      <c r="B35" s="55"/>
      <c r="C35" s="55"/>
      <c r="D35" s="55"/>
      <c r="E35" s="55"/>
      <c r="F35" s="55"/>
      <c r="G35" s="55"/>
      <c r="H35" s="55"/>
      <c r="I35" s="55"/>
      <c r="J35" s="9" t="s">
        <v>56</v>
      </c>
      <c r="K35" s="54">
        <v>1202210582</v>
      </c>
      <c r="L35" s="157" t="s">
        <v>94</v>
      </c>
      <c r="M35" s="157"/>
    </row>
    <row r="36" spans="1:13" x14ac:dyDescent="0.25">
      <c r="A36" s="27"/>
      <c r="B36" s="27"/>
      <c r="C36" s="27"/>
      <c r="D36" s="27"/>
      <c r="E36" s="27"/>
      <c r="F36" s="27"/>
      <c r="G36" s="27"/>
      <c r="H36" s="27"/>
      <c r="I36" s="27"/>
      <c r="J36" s="9" t="s">
        <v>57</v>
      </c>
      <c r="K36" s="122">
        <f>(K35*3%)</f>
        <v>36066317.460000001</v>
      </c>
      <c r="L36" s="122"/>
      <c r="M36" s="122"/>
    </row>
    <row r="37" spans="1:13" x14ac:dyDescent="0.25">
      <c r="A37" s="27"/>
      <c r="B37" s="27"/>
      <c r="C37" s="27"/>
      <c r="D37" s="27"/>
      <c r="E37" s="27"/>
      <c r="F37" s="27"/>
      <c r="G37" s="27"/>
      <c r="H37" s="27"/>
      <c r="I37" s="27"/>
      <c r="J37" s="9" t="s">
        <v>58</v>
      </c>
      <c r="K37" s="122">
        <f>(K36+K35)</f>
        <v>1238276899.46</v>
      </c>
      <c r="L37" s="122"/>
      <c r="M37" s="122"/>
    </row>
    <row r="38" spans="1:13" x14ac:dyDescent="0.25">
      <c r="A38" s="27"/>
      <c r="B38" s="27"/>
      <c r="C38" s="27"/>
      <c r="D38" s="27"/>
      <c r="E38" s="27"/>
      <c r="F38" s="27"/>
      <c r="G38" s="27"/>
      <c r="H38" s="154"/>
      <c r="I38" s="154"/>
      <c r="J38" s="9" t="s">
        <v>59</v>
      </c>
      <c r="K38" s="122">
        <f>(K37*3%)</f>
        <v>37148306.983800001</v>
      </c>
      <c r="L38" s="122"/>
      <c r="M38" s="122"/>
    </row>
    <row r="39" spans="1:13" x14ac:dyDescent="0.25">
      <c r="A39" s="27"/>
      <c r="B39" s="27"/>
      <c r="C39" s="27"/>
      <c r="D39" s="27"/>
      <c r="E39" s="27"/>
      <c r="F39" s="27"/>
      <c r="G39" s="27"/>
      <c r="H39" s="154"/>
      <c r="I39" s="154"/>
      <c r="J39" s="9" t="s">
        <v>60</v>
      </c>
      <c r="K39" s="122">
        <f>(K38+K37)</f>
        <v>1275425206.4438</v>
      </c>
      <c r="L39" s="122"/>
      <c r="M39" s="122"/>
    </row>
    <row r="40" spans="1:13" ht="24" x14ac:dyDescent="0.25">
      <c r="A40" s="27"/>
      <c r="B40" s="27"/>
      <c r="C40" s="27"/>
      <c r="D40" s="27"/>
      <c r="E40" s="27"/>
      <c r="F40" s="27"/>
      <c r="G40" s="27"/>
      <c r="H40" s="158"/>
      <c r="I40" s="158"/>
      <c r="J40" s="9" t="s">
        <v>61</v>
      </c>
      <c r="K40" s="122">
        <f>(K39+K37)</f>
        <v>2513702105.9038</v>
      </c>
      <c r="L40" s="122"/>
      <c r="M40" s="122"/>
    </row>
    <row r="41" spans="1:13" ht="24" x14ac:dyDescent="0.25">
      <c r="A41" s="27"/>
      <c r="B41" s="27"/>
      <c r="C41" s="27"/>
      <c r="D41" s="27"/>
      <c r="E41" s="27"/>
      <c r="F41" s="27"/>
      <c r="G41" s="27"/>
      <c r="H41" s="27"/>
      <c r="I41" s="27"/>
      <c r="J41" s="9" t="s">
        <v>62</v>
      </c>
      <c r="K41" s="110" t="s">
        <v>63</v>
      </c>
      <c r="L41" s="110"/>
      <c r="M41" s="110"/>
    </row>
    <row r="42" spans="1:13" ht="56.25" customHeight="1" x14ac:dyDescent="0.25">
      <c r="A42" s="27"/>
      <c r="B42" s="27"/>
      <c r="C42" s="27"/>
      <c r="D42" s="27"/>
      <c r="E42" s="27"/>
      <c r="F42" s="27"/>
      <c r="G42" s="27"/>
      <c r="H42" s="27"/>
      <c r="I42" s="27"/>
      <c r="J42" s="9" t="s">
        <v>64</v>
      </c>
      <c r="K42" s="111" t="s">
        <v>65</v>
      </c>
      <c r="L42" s="111"/>
      <c r="M42" s="111"/>
    </row>
  </sheetData>
  <mergeCells count="18">
    <mergeCell ref="H39:I39"/>
    <mergeCell ref="K39:M39"/>
    <mergeCell ref="H40:I40"/>
    <mergeCell ref="K40:M40"/>
    <mergeCell ref="K41:M41"/>
    <mergeCell ref="K42:M42"/>
    <mergeCell ref="L34:M34"/>
    <mergeCell ref="L35:M35"/>
    <mergeCell ref="K36:M36"/>
    <mergeCell ref="K37:M37"/>
    <mergeCell ref="H38:I38"/>
    <mergeCell ref="K38:M38"/>
    <mergeCell ref="A2:M3"/>
    <mergeCell ref="A4:C4"/>
    <mergeCell ref="D4:M4"/>
    <mergeCell ref="A5:C5"/>
    <mergeCell ref="D5:M5"/>
    <mergeCell ref="A7:A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46"/>
  <sheetViews>
    <sheetView topLeftCell="C1" workbookViewId="0">
      <selection activeCell="E11" sqref="E11"/>
    </sheetView>
  </sheetViews>
  <sheetFormatPr baseColWidth="10" defaultRowHeight="15" x14ac:dyDescent="0.25"/>
  <cols>
    <col min="2" max="2" width="19.85546875" customWidth="1"/>
    <col min="3" max="3" width="28.5703125" customWidth="1"/>
    <col min="4" max="5" width="11.5703125" bestFit="1" customWidth="1"/>
    <col min="6" max="6" width="32.28515625" customWidth="1"/>
    <col min="7" max="7" width="13.140625" bestFit="1" customWidth="1"/>
    <col min="8" max="9" width="11.5703125" bestFit="1" customWidth="1"/>
    <col min="10" max="10" width="24.140625" customWidth="1"/>
    <col min="11" max="11" width="15.85546875" customWidth="1"/>
    <col min="13" max="13" width="21.85546875" customWidth="1"/>
  </cols>
  <sheetData>
    <row r="6" spans="1:13" x14ac:dyDescent="0.25">
      <c r="A6" s="114" t="s">
        <v>0</v>
      </c>
      <c r="B6" s="114"/>
      <c r="C6" s="114"/>
      <c r="D6" s="114"/>
      <c r="E6" s="114"/>
      <c r="F6" s="114"/>
      <c r="G6" s="114"/>
      <c r="H6" s="114"/>
      <c r="I6" s="114"/>
      <c r="J6" s="114"/>
      <c r="K6" s="114"/>
      <c r="L6" s="114"/>
      <c r="M6" s="114"/>
    </row>
    <row r="7" spans="1:13" x14ac:dyDescent="0.25">
      <c r="A7" s="114"/>
      <c r="B7" s="114"/>
      <c r="C7" s="114"/>
      <c r="D7" s="114"/>
      <c r="E7" s="114"/>
      <c r="F7" s="114"/>
      <c r="G7" s="114"/>
      <c r="H7" s="114"/>
      <c r="I7" s="114"/>
      <c r="J7" s="114"/>
      <c r="K7" s="114"/>
      <c r="L7" s="114"/>
      <c r="M7" s="114"/>
    </row>
    <row r="8" spans="1:13" x14ac:dyDescent="0.25">
      <c r="A8" s="114" t="s">
        <v>1</v>
      </c>
      <c r="B8" s="114"/>
      <c r="C8" s="114"/>
      <c r="D8" s="143" t="s">
        <v>95</v>
      </c>
      <c r="E8" s="144"/>
      <c r="F8" s="144"/>
      <c r="G8" s="144"/>
      <c r="H8" s="144"/>
      <c r="I8" s="144"/>
      <c r="J8" s="144"/>
      <c r="K8" s="144"/>
      <c r="L8" s="144"/>
      <c r="M8" s="145"/>
    </row>
    <row r="9" spans="1:13" ht="24.75" customHeight="1" x14ac:dyDescent="0.25">
      <c r="A9" s="140" t="s">
        <v>88</v>
      </c>
      <c r="B9" s="141"/>
      <c r="C9" s="142"/>
      <c r="D9" s="143" t="s">
        <v>96</v>
      </c>
      <c r="E9" s="141"/>
      <c r="F9" s="141"/>
      <c r="G9" s="141"/>
      <c r="H9" s="141"/>
      <c r="I9" s="141"/>
      <c r="J9" s="141"/>
      <c r="K9" s="141"/>
      <c r="L9" s="141"/>
      <c r="M9" s="142"/>
    </row>
    <row r="10" spans="1:13" ht="44.25" customHeight="1" x14ac:dyDescent="0.25">
      <c r="A10" s="58" t="s">
        <v>2</v>
      </c>
      <c r="B10" s="59" t="s">
        <v>3</v>
      </c>
      <c r="C10" s="58" t="s">
        <v>4</v>
      </c>
      <c r="D10" s="58" t="s">
        <v>5</v>
      </c>
      <c r="E10" s="58" t="s">
        <v>6</v>
      </c>
      <c r="F10" s="58" t="s">
        <v>7</v>
      </c>
      <c r="G10" s="59" t="s">
        <v>8</v>
      </c>
      <c r="H10" s="59" t="s">
        <v>9</v>
      </c>
      <c r="I10" s="59" t="s">
        <v>10</v>
      </c>
      <c r="J10" s="59" t="s">
        <v>11</v>
      </c>
      <c r="K10" s="59" t="s">
        <v>12</v>
      </c>
      <c r="L10" s="59" t="s">
        <v>13</v>
      </c>
      <c r="M10" s="59" t="s">
        <v>14</v>
      </c>
    </row>
    <row r="11" spans="1:13" ht="204" x14ac:dyDescent="0.25">
      <c r="A11" s="118" t="s">
        <v>16</v>
      </c>
      <c r="B11" s="60" t="s">
        <v>17</v>
      </c>
      <c r="C11" s="21" t="s">
        <v>18</v>
      </c>
      <c r="D11" s="21">
        <v>12</v>
      </c>
      <c r="E11" s="21">
        <v>1</v>
      </c>
      <c r="F11" s="21" t="s">
        <v>19</v>
      </c>
      <c r="G11" s="23">
        <f>+((((616000*8.8)*29.85%)/8)*12)</f>
        <v>2427163.2000000002</v>
      </c>
      <c r="H11" s="24">
        <v>0.08</v>
      </c>
      <c r="I11" s="25">
        <f>+G11*H11</f>
        <v>194173.05600000001</v>
      </c>
      <c r="J11" s="25">
        <f>+G11+I11</f>
        <v>2621336.2560000001</v>
      </c>
      <c r="K11" s="26" t="s">
        <v>97</v>
      </c>
      <c r="L11" s="22" t="s">
        <v>98</v>
      </c>
      <c r="M11" s="22" t="s">
        <v>84</v>
      </c>
    </row>
    <row r="12" spans="1:13" ht="204" x14ac:dyDescent="0.25">
      <c r="A12" s="118"/>
      <c r="B12" s="10" t="s">
        <v>22</v>
      </c>
      <c r="C12" s="21" t="s">
        <v>23</v>
      </c>
      <c r="D12" s="21">
        <v>24</v>
      </c>
      <c r="E12" s="21">
        <v>2</v>
      </c>
      <c r="F12" s="10" t="s">
        <v>24</v>
      </c>
      <c r="G12" s="25">
        <f>616000*8.8</f>
        <v>5420800</v>
      </c>
      <c r="H12" s="24">
        <v>0.1</v>
      </c>
      <c r="I12" s="25">
        <f t="shared" ref="I12:I37" si="0">+G12*H12</f>
        <v>542080</v>
      </c>
      <c r="J12" s="25">
        <f t="shared" ref="J12:J37" si="1">+G12+I12</f>
        <v>5962880</v>
      </c>
      <c r="K12" s="26" t="s">
        <v>97</v>
      </c>
      <c r="L12" s="22" t="s">
        <v>98</v>
      </c>
      <c r="M12" s="22" t="s">
        <v>84</v>
      </c>
    </row>
    <row r="13" spans="1:13" ht="204" x14ac:dyDescent="0.25">
      <c r="A13" s="118"/>
      <c r="B13" s="10" t="s">
        <v>25</v>
      </c>
      <c r="C13" s="21" t="s">
        <v>23</v>
      </c>
      <c r="D13" s="21">
        <v>12</v>
      </c>
      <c r="E13" s="21">
        <v>1</v>
      </c>
      <c r="F13" s="10" t="s">
        <v>19</v>
      </c>
      <c r="G13" s="23">
        <f>+((((616000*8.8)*29.85%)/8)*12)</f>
        <v>2427163.2000000002</v>
      </c>
      <c r="H13" s="24">
        <v>0.08</v>
      </c>
      <c r="I13" s="25">
        <f t="shared" si="0"/>
        <v>194173.05600000001</v>
      </c>
      <c r="J13" s="25">
        <f t="shared" si="1"/>
        <v>2621336.2560000001</v>
      </c>
      <c r="K13" s="26" t="s">
        <v>97</v>
      </c>
      <c r="L13" s="22" t="s">
        <v>98</v>
      </c>
      <c r="M13" s="22" t="s">
        <v>84</v>
      </c>
    </row>
    <row r="14" spans="1:13" ht="204" x14ac:dyDescent="0.25">
      <c r="A14" s="118"/>
      <c r="B14" s="10" t="s">
        <v>26</v>
      </c>
      <c r="C14" s="21" t="s">
        <v>27</v>
      </c>
      <c r="D14" s="21">
        <v>12</v>
      </c>
      <c r="E14" s="21">
        <v>3</v>
      </c>
      <c r="F14" s="10" t="s">
        <v>19</v>
      </c>
      <c r="G14" s="23">
        <f>+((((((616000*8.8)*29.85%)/8)*12)/30)*20)</f>
        <v>1618108.8</v>
      </c>
      <c r="H14" s="24">
        <v>0.08</v>
      </c>
      <c r="I14" s="25">
        <f t="shared" si="0"/>
        <v>129448.70400000001</v>
      </c>
      <c r="J14" s="25">
        <f t="shared" si="1"/>
        <v>1747557.504</v>
      </c>
      <c r="K14" s="26" t="s">
        <v>97</v>
      </c>
      <c r="L14" s="22" t="s">
        <v>98</v>
      </c>
      <c r="M14" s="22" t="s">
        <v>84</v>
      </c>
    </row>
    <row r="15" spans="1:13" ht="204" x14ac:dyDescent="0.25">
      <c r="A15" s="118"/>
      <c r="B15" s="10" t="s">
        <v>25</v>
      </c>
      <c r="C15" s="21" t="s">
        <v>27</v>
      </c>
      <c r="D15" s="21">
        <v>12</v>
      </c>
      <c r="E15" s="21">
        <v>1</v>
      </c>
      <c r="F15" s="10" t="s">
        <v>24</v>
      </c>
      <c r="G15" s="23">
        <f>+((((((616000*8.8)*29.85%)/8)*12)/30)*20)</f>
        <v>1618108.8</v>
      </c>
      <c r="H15" s="24">
        <v>0.1</v>
      </c>
      <c r="I15" s="25">
        <f t="shared" si="0"/>
        <v>161810.88</v>
      </c>
      <c r="J15" s="25">
        <f t="shared" si="1"/>
        <v>1779919.6800000002</v>
      </c>
      <c r="K15" s="26" t="s">
        <v>97</v>
      </c>
      <c r="L15" s="22" t="s">
        <v>98</v>
      </c>
      <c r="M15" s="22" t="s">
        <v>84</v>
      </c>
    </row>
    <row r="16" spans="1:13" ht="204" x14ac:dyDescent="0.25">
      <c r="A16" s="118"/>
      <c r="B16" s="10" t="s">
        <v>25</v>
      </c>
      <c r="C16" s="21" t="s">
        <v>27</v>
      </c>
      <c r="D16" s="21">
        <v>14</v>
      </c>
      <c r="E16" s="21">
        <v>1</v>
      </c>
      <c r="F16" s="10" t="s">
        <v>24</v>
      </c>
      <c r="G16" s="23">
        <f>+((((((616000*8.8)*29.85%)/8)*14)/30)*20)</f>
        <v>1887793.5999999999</v>
      </c>
      <c r="H16" s="24">
        <v>0.1</v>
      </c>
      <c r="I16" s="25">
        <f t="shared" si="0"/>
        <v>188779.36</v>
      </c>
      <c r="J16" s="25">
        <f t="shared" si="1"/>
        <v>2076572.96</v>
      </c>
      <c r="K16" s="26" t="s">
        <v>97</v>
      </c>
      <c r="L16" s="22" t="s">
        <v>98</v>
      </c>
      <c r="M16" s="22" t="s">
        <v>84</v>
      </c>
    </row>
    <row r="17" spans="1:13" ht="204" x14ac:dyDescent="0.25">
      <c r="A17" s="118"/>
      <c r="B17" s="10" t="s">
        <v>28</v>
      </c>
      <c r="C17" s="21" t="s">
        <v>29</v>
      </c>
      <c r="D17" s="21">
        <v>24</v>
      </c>
      <c r="E17" s="21">
        <v>1</v>
      </c>
      <c r="F17" s="10" t="s">
        <v>30</v>
      </c>
      <c r="G17" s="25">
        <f>616000*8.8</f>
        <v>5420800</v>
      </c>
      <c r="H17" s="24">
        <v>0.11</v>
      </c>
      <c r="I17" s="25">
        <f t="shared" si="0"/>
        <v>596288</v>
      </c>
      <c r="J17" s="25">
        <f t="shared" si="1"/>
        <v>6017088</v>
      </c>
      <c r="K17" s="26" t="s">
        <v>97</v>
      </c>
      <c r="L17" s="22" t="s">
        <v>98</v>
      </c>
      <c r="M17" s="22" t="s">
        <v>84</v>
      </c>
    </row>
    <row r="18" spans="1:13" ht="204" x14ac:dyDescent="0.25">
      <c r="A18" s="118"/>
      <c r="B18" s="10" t="s">
        <v>31</v>
      </c>
      <c r="C18" s="21" t="s">
        <v>27</v>
      </c>
      <c r="D18" s="21">
        <v>12</v>
      </c>
      <c r="E18" s="21">
        <v>1</v>
      </c>
      <c r="F18" s="10" t="s">
        <v>32</v>
      </c>
      <c r="G18" s="23">
        <f>+((((((616000*8.8)*29.85%)/8)*12)/30)*20)</f>
        <v>1618108.8</v>
      </c>
      <c r="H18" s="24">
        <v>0.11</v>
      </c>
      <c r="I18" s="25">
        <f t="shared" si="0"/>
        <v>177991.96799999999</v>
      </c>
      <c r="J18" s="25">
        <f t="shared" si="1"/>
        <v>1796100.7680000002</v>
      </c>
      <c r="K18" s="26" t="s">
        <v>97</v>
      </c>
      <c r="L18" s="22" t="s">
        <v>98</v>
      </c>
      <c r="M18" s="22" t="s">
        <v>84</v>
      </c>
    </row>
    <row r="19" spans="1:13" ht="204" x14ac:dyDescent="0.25">
      <c r="A19" s="11" t="s">
        <v>33</v>
      </c>
      <c r="B19" s="10" t="s">
        <v>34</v>
      </c>
      <c r="C19" s="21" t="s">
        <v>23</v>
      </c>
      <c r="D19" s="21">
        <v>24</v>
      </c>
      <c r="E19" s="21">
        <v>1</v>
      </c>
      <c r="F19" s="22" t="s">
        <v>19</v>
      </c>
      <c r="G19" s="25">
        <f t="shared" ref="G19:G25" si="2">616000*8.8</f>
        <v>5420800</v>
      </c>
      <c r="H19" s="24">
        <v>0.08</v>
      </c>
      <c r="I19" s="25">
        <f t="shared" si="0"/>
        <v>433664</v>
      </c>
      <c r="J19" s="25">
        <f t="shared" si="1"/>
        <v>5854464</v>
      </c>
      <c r="K19" s="26" t="s">
        <v>97</v>
      </c>
      <c r="L19" s="22" t="s">
        <v>98</v>
      </c>
      <c r="M19" s="22" t="s">
        <v>84</v>
      </c>
    </row>
    <row r="20" spans="1:13" ht="204" x14ac:dyDescent="0.25">
      <c r="A20" s="11" t="s">
        <v>35</v>
      </c>
      <c r="B20" s="10" t="s">
        <v>31</v>
      </c>
      <c r="C20" s="21" t="s">
        <v>23</v>
      </c>
      <c r="D20" s="21">
        <v>24</v>
      </c>
      <c r="E20" s="21">
        <v>1</v>
      </c>
      <c r="F20" s="60" t="s">
        <v>24</v>
      </c>
      <c r="G20" s="25">
        <f t="shared" si="2"/>
        <v>5420800</v>
      </c>
      <c r="H20" s="24">
        <v>0.1</v>
      </c>
      <c r="I20" s="25">
        <f t="shared" si="0"/>
        <v>542080</v>
      </c>
      <c r="J20" s="25">
        <f t="shared" si="1"/>
        <v>5962880</v>
      </c>
      <c r="K20" s="26" t="s">
        <v>97</v>
      </c>
      <c r="L20" s="22" t="s">
        <v>98</v>
      </c>
      <c r="M20" s="22" t="s">
        <v>84</v>
      </c>
    </row>
    <row r="21" spans="1:13" ht="204" x14ac:dyDescent="0.25">
      <c r="A21" s="11" t="s">
        <v>36</v>
      </c>
      <c r="B21" s="10" t="s">
        <v>34</v>
      </c>
      <c r="C21" s="21" t="s">
        <v>23</v>
      </c>
      <c r="D21" s="21">
        <v>24</v>
      </c>
      <c r="E21" s="21">
        <v>1</v>
      </c>
      <c r="F21" s="60" t="s">
        <v>24</v>
      </c>
      <c r="G21" s="25">
        <f t="shared" si="2"/>
        <v>5420800</v>
      </c>
      <c r="H21" s="24">
        <v>0.1</v>
      </c>
      <c r="I21" s="25">
        <f t="shared" si="0"/>
        <v>542080</v>
      </c>
      <c r="J21" s="25">
        <f t="shared" si="1"/>
        <v>5962880</v>
      </c>
      <c r="K21" s="26" t="s">
        <v>97</v>
      </c>
      <c r="L21" s="22" t="s">
        <v>98</v>
      </c>
      <c r="M21" s="22" t="s">
        <v>84</v>
      </c>
    </row>
    <row r="22" spans="1:13" ht="204" x14ac:dyDescent="0.25">
      <c r="A22" s="11" t="s">
        <v>37</v>
      </c>
      <c r="B22" s="10" t="s">
        <v>34</v>
      </c>
      <c r="C22" s="21" t="s">
        <v>23</v>
      </c>
      <c r="D22" s="21">
        <v>24</v>
      </c>
      <c r="E22" s="21">
        <v>1</v>
      </c>
      <c r="F22" s="60" t="s">
        <v>24</v>
      </c>
      <c r="G22" s="25">
        <f t="shared" si="2"/>
        <v>5420800</v>
      </c>
      <c r="H22" s="24">
        <v>0.1</v>
      </c>
      <c r="I22" s="25">
        <f t="shared" si="0"/>
        <v>542080</v>
      </c>
      <c r="J22" s="25">
        <f t="shared" si="1"/>
        <v>5962880</v>
      </c>
      <c r="K22" s="26" t="s">
        <v>97</v>
      </c>
      <c r="L22" s="22" t="s">
        <v>98</v>
      </c>
      <c r="M22" s="22" t="s">
        <v>84</v>
      </c>
    </row>
    <row r="23" spans="1:13" ht="204" x14ac:dyDescent="0.25">
      <c r="A23" s="11" t="s">
        <v>38</v>
      </c>
      <c r="B23" s="10" t="s">
        <v>34</v>
      </c>
      <c r="C23" s="21" t="s">
        <v>23</v>
      </c>
      <c r="D23" s="21">
        <v>24</v>
      </c>
      <c r="E23" s="21">
        <v>1</v>
      </c>
      <c r="F23" s="60" t="s">
        <v>24</v>
      </c>
      <c r="G23" s="25">
        <f t="shared" si="2"/>
        <v>5420800</v>
      </c>
      <c r="H23" s="24">
        <v>0.1</v>
      </c>
      <c r="I23" s="25">
        <f t="shared" si="0"/>
        <v>542080</v>
      </c>
      <c r="J23" s="25">
        <f t="shared" si="1"/>
        <v>5962880</v>
      </c>
      <c r="K23" s="26" t="s">
        <v>97</v>
      </c>
      <c r="L23" s="22" t="s">
        <v>98</v>
      </c>
      <c r="M23" s="22" t="s">
        <v>84</v>
      </c>
    </row>
    <row r="24" spans="1:13" ht="204" x14ac:dyDescent="0.25">
      <c r="A24" s="11" t="s">
        <v>39</v>
      </c>
      <c r="B24" s="10" t="s">
        <v>34</v>
      </c>
      <c r="C24" s="21" t="s">
        <v>23</v>
      </c>
      <c r="D24" s="21">
        <v>24</v>
      </c>
      <c r="E24" s="21">
        <v>1</v>
      </c>
      <c r="F24" s="60" t="s">
        <v>24</v>
      </c>
      <c r="G24" s="25">
        <f t="shared" si="2"/>
        <v>5420800</v>
      </c>
      <c r="H24" s="24">
        <v>0.1</v>
      </c>
      <c r="I24" s="25">
        <f t="shared" si="0"/>
        <v>542080</v>
      </c>
      <c r="J24" s="25">
        <f t="shared" si="1"/>
        <v>5962880</v>
      </c>
      <c r="K24" s="26" t="s">
        <v>97</v>
      </c>
      <c r="L24" s="22" t="s">
        <v>98</v>
      </c>
      <c r="M24" s="22" t="s">
        <v>84</v>
      </c>
    </row>
    <row r="25" spans="1:13" ht="204" x14ac:dyDescent="0.25">
      <c r="A25" s="11" t="s">
        <v>40</v>
      </c>
      <c r="B25" s="10" t="s">
        <v>41</v>
      </c>
      <c r="C25" s="21" t="s">
        <v>23</v>
      </c>
      <c r="D25" s="21">
        <v>24</v>
      </c>
      <c r="E25" s="21">
        <v>1</v>
      </c>
      <c r="F25" s="60" t="s">
        <v>24</v>
      </c>
      <c r="G25" s="25">
        <f t="shared" si="2"/>
        <v>5420800</v>
      </c>
      <c r="H25" s="24">
        <v>0.1</v>
      </c>
      <c r="I25" s="25">
        <f t="shared" si="0"/>
        <v>542080</v>
      </c>
      <c r="J25" s="25">
        <f t="shared" si="1"/>
        <v>5962880</v>
      </c>
      <c r="K25" s="26" t="s">
        <v>97</v>
      </c>
      <c r="L25" s="22" t="s">
        <v>98</v>
      </c>
      <c r="M25" s="22" t="s">
        <v>84</v>
      </c>
    </row>
    <row r="26" spans="1:13" ht="204" x14ac:dyDescent="0.25">
      <c r="A26" s="11" t="s">
        <v>42</v>
      </c>
      <c r="B26" s="10" t="s">
        <v>34</v>
      </c>
      <c r="C26" s="21" t="s">
        <v>23</v>
      </c>
      <c r="D26" s="21">
        <v>14</v>
      </c>
      <c r="E26" s="21">
        <v>1</v>
      </c>
      <c r="F26" s="60" t="s">
        <v>24</v>
      </c>
      <c r="G26" s="25">
        <f>+((((616000*8.8)*29.85%)/8)*14)</f>
        <v>2831690.4</v>
      </c>
      <c r="H26" s="24">
        <v>0.1</v>
      </c>
      <c r="I26" s="25">
        <f t="shared" si="0"/>
        <v>283169.03999999998</v>
      </c>
      <c r="J26" s="25">
        <f t="shared" si="1"/>
        <v>3114859.44</v>
      </c>
      <c r="K26" s="26" t="s">
        <v>97</v>
      </c>
      <c r="L26" s="22" t="s">
        <v>98</v>
      </c>
      <c r="M26" s="22" t="s">
        <v>84</v>
      </c>
    </row>
    <row r="27" spans="1:13" ht="204" x14ac:dyDescent="0.25">
      <c r="A27" s="11" t="s">
        <v>43</v>
      </c>
      <c r="B27" s="10" t="s">
        <v>34</v>
      </c>
      <c r="C27" s="21" t="s">
        <v>27</v>
      </c>
      <c r="D27" s="21">
        <v>12</v>
      </c>
      <c r="E27" s="21">
        <v>1</v>
      </c>
      <c r="F27" s="60" t="s">
        <v>24</v>
      </c>
      <c r="G27" s="23">
        <f t="shared" ref="G27:G37" si="3">+((((((616000*8.8)*29.85%)/8)*12)/30)*20)</f>
        <v>1618108.8</v>
      </c>
      <c r="H27" s="24">
        <v>0.1</v>
      </c>
      <c r="I27" s="25">
        <f t="shared" si="0"/>
        <v>161810.88</v>
      </c>
      <c r="J27" s="25">
        <f t="shared" si="1"/>
        <v>1779919.6800000002</v>
      </c>
      <c r="K27" s="26" t="s">
        <v>97</v>
      </c>
      <c r="L27" s="22" t="s">
        <v>98</v>
      </c>
      <c r="M27" s="22" t="s">
        <v>84</v>
      </c>
    </row>
    <row r="28" spans="1:13" ht="204" x14ac:dyDescent="0.25">
      <c r="A28" s="11" t="s">
        <v>44</v>
      </c>
      <c r="B28" s="10" t="s">
        <v>34</v>
      </c>
      <c r="C28" s="21" t="s">
        <v>27</v>
      </c>
      <c r="D28" s="21">
        <v>12</v>
      </c>
      <c r="E28" s="21">
        <v>1</v>
      </c>
      <c r="F28" s="60" t="s">
        <v>24</v>
      </c>
      <c r="G28" s="23">
        <f t="shared" si="3"/>
        <v>1618108.8</v>
      </c>
      <c r="H28" s="24">
        <v>0.1</v>
      </c>
      <c r="I28" s="25">
        <f t="shared" si="0"/>
        <v>161810.88</v>
      </c>
      <c r="J28" s="25">
        <f t="shared" si="1"/>
        <v>1779919.6800000002</v>
      </c>
      <c r="K28" s="26" t="s">
        <v>97</v>
      </c>
      <c r="L28" s="22" t="s">
        <v>98</v>
      </c>
      <c r="M28" s="22" t="s">
        <v>84</v>
      </c>
    </row>
    <row r="29" spans="1:13" ht="204" x14ac:dyDescent="0.25">
      <c r="A29" s="11" t="s">
        <v>45</v>
      </c>
      <c r="B29" s="10" t="s">
        <v>31</v>
      </c>
      <c r="C29" s="21" t="s">
        <v>27</v>
      </c>
      <c r="D29" s="21">
        <v>12</v>
      </c>
      <c r="E29" s="21">
        <v>1</v>
      </c>
      <c r="F29" s="60" t="s">
        <v>24</v>
      </c>
      <c r="G29" s="23">
        <f t="shared" si="3"/>
        <v>1618108.8</v>
      </c>
      <c r="H29" s="24">
        <v>0.1</v>
      </c>
      <c r="I29" s="25">
        <f t="shared" si="0"/>
        <v>161810.88</v>
      </c>
      <c r="J29" s="25">
        <f t="shared" si="1"/>
        <v>1779919.6800000002</v>
      </c>
      <c r="K29" s="26" t="s">
        <v>97</v>
      </c>
      <c r="L29" s="22" t="s">
        <v>98</v>
      </c>
      <c r="M29" s="22" t="s">
        <v>84</v>
      </c>
    </row>
    <row r="30" spans="1:13" ht="204" x14ac:dyDescent="0.25">
      <c r="A30" s="11" t="s">
        <v>46</v>
      </c>
      <c r="B30" s="10" t="s">
        <v>41</v>
      </c>
      <c r="C30" s="21" t="s">
        <v>27</v>
      </c>
      <c r="D30" s="21">
        <v>12</v>
      </c>
      <c r="E30" s="21">
        <v>1</v>
      </c>
      <c r="F30" s="60" t="s">
        <v>24</v>
      </c>
      <c r="G30" s="23">
        <f t="shared" si="3"/>
        <v>1618108.8</v>
      </c>
      <c r="H30" s="24">
        <v>0.1</v>
      </c>
      <c r="I30" s="25">
        <f t="shared" si="0"/>
        <v>161810.88</v>
      </c>
      <c r="J30" s="25">
        <f t="shared" si="1"/>
        <v>1779919.6800000002</v>
      </c>
      <c r="K30" s="26" t="s">
        <v>97</v>
      </c>
      <c r="L30" s="22" t="s">
        <v>98</v>
      </c>
      <c r="M30" s="22" t="s">
        <v>84</v>
      </c>
    </row>
    <row r="31" spans="1:13" ht="204" x14ac:dyDescent="0.25">
      <c r="A31" s="11" t="s">
        <v>47</v>
      </c>
      <c r="B31" s="10" t="s">
        <v>34</v>
      </c>
      <c r="C31" s="21" t="s">
        <v>27</v>
      </c>
      <c r="D31" s="21">
        <v>12</v>
      </c>
      <c r="E31" s="21">
        <v>1</v>
      </c>
      <c r="F31" s="60" t="s">
        <v>24</v>
      </c>
      <c r="G31" s="23">
        <f t="shared" si="3"/>
        <v>1618108.8</v>
      </c>
      <c r="H31" s="24">
        <v>0.1</v>
      </c>
      <c r="I31" s="25">
        <f t="shared" si="0"/>
        <v>161810.88</v>
      </c>
      <c r="J31" s="25">
        <f t="shared" si="1"/>
        <v>1779919.6800000002</v>
      </c>
      <c r="K31" s="26" t="s">
        <v>97</v>
      </c>
      <c r="L31" s="22" t="s">
        <v>98</v>
      </c>
      <c r="M31" s="22" t="s">
        <v>84</v>
      </c>
    </row>
    <row r="32" spans="1:13" ht="204" x14ac:dyDescent="0.25">
      <c r="A32" s="11" t="s">
        <v>48</v>
      </c>
      <c r="B32" s="10" t="s">
        <v>41</v>
      </c>
      <c r="C32" s="21" t="s">
        <v>27</v>
      </c>
      <c r="D32" s="21">
        <v>12</v>
      </c>
      <c r="E32" s="21">
        <v>1</v>
      </c>
      <c r="F32" s="60" t="s">
        <v>24</v>
      </c>
      <c r="G32" s="23">
        <f t="shared" si="3"/>
        <v>1618108.8</v>
      </c>
      <c r="H32" s="24">
        <v>0.1</v>
      </c>
      <c r="I32" s="25">
        <f t="shared" si="0"/>
        <v>161810.88</v>
      </c>
      <c r="J32" s="25">
        <f t="shared" si="1"/>
        <v>1779919.6800000002</v>
      </c>
      <c r="K32" s="26" t="s">
        <v>97</v>
      </c>
      <c r="L32" s="22" t="s">
        <v>98</v>
      </c>
      <c r="M32" s="22" t="s">
        <v>84</v>
      </c>
    </row>
    <row r="33" spans="1:13" ht="204" x14ac:dyDescent="0.25">
      <c r="A33" s="11" t="s">
        <v>49</v>
      </c>
      <c r="B33" s="10" t="s">
        <v>34</v>
      </c>
      <c r="C33" s="21" t="s">
        <v>27</v>
      </c>
      <c r="D33" s="21">
        <v>12</v>
      </c>
      <c r="E33" s="21">
        <v>1</v>
      </c>
      <c r="F33" s="10" t="s">
        <v>50</v>
      </c>
      <c r="G33" s="23">
        <f t="shared" si="3"/>
        <v>1618108.8</v>
      </c>
      <c r="H33" s="24">
        <v>0.1</v>
      </c>
      <c r="I33" s="25">
        <f t="shared" si="0"/>
        <v>161810.88</v>
      </c>
      <c r="J33" s="25">
        <f t="shared" si="1"/>
        <v>1779919.6800000002</v>
      </c>
      <c r="K33" s="26" t="s">
        <v>97</v>
      </c>
      <c r="L33" s="22" t="s">
        <v>98</v>
      </c>
      <c r="M33" s="22" t="s">
        <v>84</v>
      </c>
    </row>
    <row r="34" spans="1:13" ht="204" x14ac:dyDescent="0.25">
      <c r="A34" s="11" t="s">
        <v>51</v>
      </c>
      <c r="B34" s="10" t="s">
        <v>34</v>
      </c>
      <c r="C34" s="21" t="s">
        <v>27</v>
      </c>
      <c r="D34" s="21">
        <v>12</v>
      </c>
      <c r="E34" s="21">
        <v>1</v>
      </c>
      <c r="F34" s="10" t="s">
        <v>50</v>
      </c>
      <c r="G34" s="23">
        <f t="shared" si="3"/>
        <v>1618108.8</v>
      </c>
      <c r="H34" s="24">
        <v>0.1</v>
      </c>
      <c r="I34" s="25">
        <f t="shared" si="0"/>
        <v>161810.88</v>
      </c>
      <c r="J34" s="25">
        <f t="shared" si="1"/>
        <v>1779919.6800000002</v>
      </c>
      <c r="K34" s="26" t="s">
        <v>97</v>
      </c>
      <c r="L34" s="22" t="s">
        <v>98</v>
      </c>
      <c r="M34" s="22" t="s">
        <v>84</v>
      </c>
    </row>
    <row r="35" spans="1:13" ht="204" x14ac:dyDescent="0.25">
      <c r="A35" s="11" t="s">
        <v>52</v>
      </c>
      <c r="B35" s="10" t="s">
        <v>34</v>
      </c>
      <c r="C35" s="21" t="s">
        <v>27</v>
      </c>
      <c r="D35" s="21">
        <v>12</v>
      </c>
      <c r="E35" s="21">
        <v>1</v>
      </c>
      <c r="F35" s="10" t="s">
        <v>24</v>
      </c>
      <c r="G35" s="23">
        <f t="shared" si="3"/>
        <v>1618108.8</v>
      </c>
      <c r="H35" s="24">
        <v>0.1</v>
      </c>
      <c r="I35" s="25">
        <f t="shared" si="0"/>
        <v>161810.88</v>
      </c>
      <c r="J35" s="25">
        <f t="shared" si="1"/>
        <v>1779919.6800000002</v>
      </c>
      <c r="K35" s="26" t="s">
        <v>97</v>
      </c>
      <c r="L35" s="22" t="s">
        <v>98</v>
      </c>
      <c r="M35" s="22" t="s">
        <v>84</v>
      </c>
    </row>
    <row r="36" spans="1:13" ht="204" x14ac:dyDescent="0.25">
      <c r="A36" s="11" t="s">
        <v>53</v>
      </c>
      <c r="B36" s="10" t="s">
        <v>34</v>
      </c>
      <c r="C36" s="21" t="s">
        <v>27</v>
      </c>
      <c r="D36" s="21">
        <v>12</v>
      </c>
      <c r="E36" s="21">
        <v>1</v>
      </c>
      <c r="F36" s="21" t="s">
        <v>50</v>
      </c>
      <c r="G36" s="23">
        <f t="shared" si="3"/>
        <v>1618108.8</v>
      </c>
      <c r="H36" s="24">
        <v>0.1</v>
      </c>
      <c r="I36" s="25">
        <f t="shared" si="0"/>
        <v>161810.88</v>
      </c>
      <c r="J36" s="25">
        <f t="shared" si="1"/>
        <v>1779919.6800000002</v>
      </c>
      <c r="K36" s="26" t="s">
        <v>97</v>
      </c>
      <c r="L36" s="22" t="s">
        <v>98</v>
      </c>
      <c r="M36" s="22" t="s">
        <v>84</v>
      </c>
    </row>
    <row r="37" spans="1:13" ht="204" x14ac:dyDescent="0.25">
      <c r="A37" s="11" t="s">
        <v>54</v>
      </c>
      <c r="B37" s="10" t="s">
        <v>34</v>
      </c>
      <c r="C37" s="21" t="s">
        <v>27</v>
      </c>
      <c r="D37" s="21">
        <v>12</v>
      </c>
      <c r="E37" s="21">
        <v>1</v>
      </c>
      <c r="F37" s="21" t="s">
        <v>24</v>
      </c>
      <c r="G37" s="23">
        <f t="shared" si="3"/>
        <v>1618108.8</v>
      </c>
      <c r="H37" s="24">
        <v>0.1</v>
      </c>
      <c r="I37" s="25">
        <f t="shared" si="0"/>
        <v>161810.88</v>
      </c>
      <c r="J37" s="25">
        <f t="shared" si="1"/>
        <v>1779919.6800000002</v>
      </c>
      <c r="K37" s="26" t="s">
        <v>97</v>
      </c>
      <c r="L37" s="22" t="s">
        <v>98</v>
      </c>
      <c r="M37" s="22" t="s">
        <v>84</v>
      </c>
    </row>
    <row r="38" spans="1:13" ht="24" x14ac:dyDescent="0.25">
      <c r="A38" s="63"/>
      <c r="B38" s="64"/>
      <c r="C38" s="64"/>
      <c r="D38" s="64"/>
      <c r="E38" s="64"/>
      <c r="F38" s="64"/>
      <c r="G38" s="64"/>
      <c r="H38" s="64"/>
      <c r="I38" s="64"/>
      <c r="J38" s="62" t="s">
        <v>99</v>
      </c>
      <c r="K38" s="122">
        <v>99981019</v>
      </c>
      <c r="L38" s="164"/>
      <c r="M38" s="164"/>
    </row>
    <row r="39" spans="1:13" x14ac:dyDescent="0.25">
      <c r="A39" s="63"/>
      <c r="B39" s="55"/>
      <c r="C39" s="55"/>
      <c r="D39" s="55"/>
      <c r="E39" s="55"/>
      <c r="F39" s="55"/>
      <c r="G39" s="55"/>
      <c r="H39" s="55"/>
      <c r="I39" s="55"/>
      <c r="J39" s="59" t="s">
        <v>100</v>
      </c>
      <c r="K39" s="122">
        <v>1199772228</v>
      </c>
      <c r="L39" s="164"/>
      <c r="M39" s="164"/>
    </row>
    <row r="40" spans="1:13" x14ac:dyDescent="0.25">
      <c r="A40" s="61"/>
      <c r="B40" s="61"/>
      <c r="C40" s="61"/>
      <c r="D40" s="61"/>
      <c r="E40" s="61"/>
      <c r="F40" s="61"/>
      <c r="G40" s="61"/>
      <c r="H40" s="61"/>
      <c r="I40" s="61"/>
      <c r="J40" s="59" t="s">
        <v>57</v>
      </c>
      <c r="K40" s="165">
        <f>(K39*3%)</f>
        <v>35993166.839999996</v>
      </c>
      <c r="L40" s="155"/>
      <c r="M40" s="156"/>
    </row>
    <row r="41" spans="1:13" x14ac:dyDescent="0.25">
      <c r="A41" s="61"/>
      <c r="B41" s="61"/>
      <c r="C41" s="61"/>
      <c r="D41" s="61"/>
      <c r="E41" s="61"/>
      <c r="F41" s="61"/>
      <c r="G41" s="61"/>
      <c r="H41" s="61"/>
      <c r="I41" s="61"/>
      <c r="J41" s="59" t="s">
        <v>58</v>
      </c>
      <c r="K41" s="165">
        <f>(K40+K39)</f>
        <v>1235765394.8399999</v>
      </c>
      <c r="L41" s="155"/>
      <c r="M41" s="156"/>
    </row>
    <row r="42" spans="1:13" x14ac:dyDescent="0.25">
      <c r="A42" s="61"/>
      <c r="B42" s="61"/>
      <c r="C42" s="61"/>
      <c r="D42" s="61"/>
      <c r="E42" s="61"/>
      <c r="F42" s="61"/>
      <c r="G42" s="61"/>
      <c r="H42" s="61"/>
      <c r="I42" s="61"/>
      <c r="J42" s="59" t="s">
        <v>59</v>
      </c>
      <c r="K42" s="165">
        <f>(K41*3%)</f>
        <v>37072961.845199995</v>
      </c>
      <c r="L42" s="155"/>
      <c r="M42" s="156"/>
    </row>
    <row r="43" spans="1:13" x14ac:dyDescent="0.25">
      <c r="A43" s="61"/>
      <c r="B43" s="61"/>
      <c r="C43" s="61"/>
      <c r="D43" s="61"/>
      <c r="E43" s="61"/>
      <c r="F43" s="61"/>
      <c r="G43" s="61"/>
      <c r="H43" s="61"/>
      <c r="I43" s="61"/>
      <c r="J43" s="59" t="s">
        <v>60</v>
      </c>
      <c r="K43" s="165">
        <f>(K42+K41)</f>
        <v>1272838356.6852</v>
      </c>
      <c r="L43" s="155"/>
      <c r="M43" s="156"/>
    </row>
    <row r="44" spans="1:13" x14ac:dyDescent="0.25">
      <c r="A44" s="61"/>
      <c r="B44" s="61"/>
      <c r="C44" s="61"/>
      <c r="D44" s="61"/>
      <c r="E44" s="61"/>
      <c r="F44" s="61"/>
      <c r="G44" s="61"/>
      <c r="H44" s="61"/>
      <c r="I44" s="61"/>
      <c r="J44" s="59" t="s">
        <v>61</v>
      </c>
      <c r="K44" s="159">
        <f>(K41+K43)</f>
        <v>2508603751.5251999</v>
      </c>
      <c r="L44" s="160"/>
      <c r="M44" s="161"/>
    </row>
    <row r="45" spans="1:13" ht="24" x14ac:dyDescent="0.25">
      <c r="A45" s="61"/>
      <c r="B45" s="61"/>
      <c r="C45" s="61"/>
      <c r="D45" s="61"/>
      <c r="E45" s="61"/>
      <c r="F45" s="61"/>
      <c r="G45" s="61"/>
      <c r="H45" s="61"/>
      <c r="I45" s="61"/>
      <c r="J45" s="59" t="s">
        <v>62</v>
      </c>
      <c r="K45" s="162" t="s">
        <v>63</v>
      </c>
      <c r="L45" s="155"/>
      <c r="M45" s="156"/>
    </row>
    <row r="46" spans="1:13" x14ac:dyDescent="0.25">
      <c r="A46" s="61"/>
      <c r="B46" s="61"/>
      <c r="C46" s="61"/>
      <c r="D46" s="61"/>
      <c r="E46" s="61"/>
      <c r="F46" s="61"/>
      <c r="G46" s="61"/>
      <c r="H46" s="61"/>
      <c r="I46" s="61"/>
      <c r="J46" s="59" t="s">
        <v>64</v>
      </c>
      <c r="K46" s="163" t="s">
        <v>65</v>
      </c>
      <c r="L46" s="155"/>
      <c r="M46" s="156"/>
    </row>
  </sheetData>
  <mergeCells count="15">
    <mergeCell ref="K44:M44"/>
    <mergeCell ref="K45:M45"/>
    <mergeCell ref="K46:M46"/>
    <mergeCell ref="K38:M38"/>
    <mergeCell ref="K39:M39"/>
    <mergeCell ref="K40:M40"/>
    <mergeCell ref="K41:M41"/>
    <mergeCell ref="K42:M42"/>
    <mergeCell ref="K43:M43"/>
    <mergeCell ref="A11:A18"/>
    <mergeCell ref="A6:M7"/>
    <mergeCell ref="A8:C8"/>
    <mergeCell ref="D8:M8"/>
    <mergeCell ref="A9:C9"/>
    <mergeCell ref="D9:M9"/>
  </mergeCells>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OBSERVACIONES GENERALES</vt:lpstr>
      <vt:lpstr>SERDEVIP </vt:lpstr>
      <vt:lpstr>MACER</vt:lpstr>
      <vt:lpstr>SEGURIDAD SUPERIOR</vt:lpstr>
      <vt:lpstr>SERVICONFOR</vt:lpstr>
      <vt:lpstr>UT  PACS</vt:lpstr>
      <vt:lpstr>VICE ACOSTA</vt:lpstr>
      <vt:lpstr>GUARDIANES</vt:lpstr>
      <vt:lpstr>UT ICETEX SEGURO</vt:lpstr>
      <vt:lpstr>INTERGLOBAL</vt:lpstr>
      <vt:lpstr>COLVISEG</vt:lpstr>
      <vt:lpstr>UT SEGURIDAD INTEGRAL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Moncayo</dc:creator>
  <cp:lastModifiedBy>Katerynne Morales Roa</cp:lastModifiedBy>
  <dcterms:created xsi:type="dcterms:W3CDTF">2014-12-18T01:11:34Z</dcterms:created>
  <dcterms:modified xsi:type="dcterms:W3CDTF">2014-12-18T11:54:10Z</dcterms:modified>
</cp:coreProperties>
</file>