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showInkAnnotation="0" codeName="ThisWorkbook" defaultThemeVersion="166925"/>
  <mc:AlternateContent xmlns:mc="http://schemas.openxmlformats.org/markup-compatibility/2006">
    <mc:Choice Requires="x15">
      <x15ac:absPath xmlns:x15ac="http://schemas.microsoft.com/office/spreadsheetml/2010/11/ac" url="https://icetex-my.sharepoint.com/personal/jbeltran_icetex_gov_co/Documents/Archivos OCI(1)/MIPG -FURAG/FURAG 2022/FURAG MECI/SOPORTES FURAG MECI/PREGUNTA CIN204/"/>
    </mc:Choice>
  </mc:AlternateContent>
  <xr:revisionPtr revIDLastSave="0" documentId="8_{8AE6C966-1459-4CCB-823A-B3777EBCF284}" xr6:coauthVersionLast="47" xr6:coauthVersionMax="47" xr10:uidLastSave="{00000000-0000-0000-0000-000000000000}"/>
  <bookViews>
    <workbookView xWindow="-120" yWindow="-120" windowWidth="29040" windowHeight="15840" tabRatio="777" firstSheet="1" activeTab="7" xr2:uid="{00000000-000D-0000-FFFF-FFFF00000000}"/>
  </bookViews>
  <sheets>
    <sheet name="Principal" sheetId="4" r:id="rId1"/>
    <sheet name="USUARIOS" sheetId="1" r:id="rId2"/>
    <sheet name="ABOGADOS" sheetId="7" r:id="rId3"/>
    <sheet name="JUDICIALES" sheetId="8" r:id="rId4"/>
    <sheet name="PREJUDICIALES" sheetId="9" r:id="rId5"/>
    <sheet name="ARBITRAMENTOS" sheetId="10" r:id="rId6"/>
    <sheet name="PAGOS" sheetId="11" r:id="rId7"/>
    <sheet name="Resumen General" sheetId="5" r:id="rId8"/>
    <sheet name="Base a pegar" sheetId="12"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8" i="5" l="1"/>
  <c r="F19" i="5"/>
  <c r="D14" i="12" l="1"/>
  <c r="A3" i="12"/>
  <c r="A18" i="12" s="1"/>
  <c r="F18" i="12"/>
  <c r="E18" i="12"/>
  <c r="D18" i="12"/>
  <c r="C18" i="12"/>
  <c r="F17" i="12"/>
  <c r="E17" i="12"/>
  <c r="D17" i="12"/>
  <c r="C17" i="12"/>
  <c r="F16" i="12"/>
  <c r="E16" i="12"/>
  <c r="D16" i="12"/>
  <c r="C16" i="12"/>
  <c r="F15" i="12"/>
  <c r="E15" i="12"/>
  <c r="D15" i="12"/>
  <c r="C15" i="12"/>
  <c r="F14" i="12"/>
  <c r="E14" i="12"/>
  <c r="C14" i="12"/>
  <c r="F13" i="12"/>
  <c r="E13" i="12"/>
  <c r="D13" i="12"/>
  <c r="C1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O3" i="12"/>
  <c r="N3" i="12"/>
  <c r="M3" i="12"/>
  <c r="L3" i="12"/>
  <c r="K3" i="12"/>
  <c r="J3" i="12"/>
  <c r="I3" i="12"/>
  <c r="H3" i="12"/>
  <c r="G3" i="12"/>
  <c r="F3" i="12"/>
  <c r="E3" i="12"/>
  <c r="D3" i="12"/>
  <c r="C3" i="12"/>
  <c r="B3" i="12"/>
  <c r="A13" i="12" l="1"/>
  <c r="A17" i="12"/>
  <c r="A15" i="12"/>
  <c r="A14" i="12"/>
  <c r="A16" i="12"/>
  <c r="C12" i="5" l="1"/>
  <c r="V3" i="7"/>
  <c r="G14" i="1" l="1"/>
  <c r="G15" i="12" s="1"/>
  <c r="G13" i="1"/>
  <c r="G14" i="12" s="1"/>
  <c r="G15" i="1"/>
  <c r="G16" i="12" s="1"/>
  <c r="G16" i="1"/>
  <c r="G17" i="12" s="1"/>
  <c r="G17" i="1"/>
  <c r="G18" i="12" s="1"/>
  <c r="G12" i="1"/>
  <c r="G13" i="12" s="1"/>
  <c r="F17" i="5" l="1"/>
  <c r="F15" i="5"/>
  <c r="F10" i="5"/>
  <c r="C19" i="5"/>
  <c r="C17" i="5"/>
  <c r="C16" i="5"/>
  <c r="T16" i="10"/>
  <c r="T12" i="10"/>
  <c r="W3" i="8"/>
  <c r="C25" i="8" s="1"/>
  <c r="T17" i="10" l="1"/>
  <c r="F13" i="5" s="1"/>
  <c r="V2" i="9"/>
  <c r="V3" i="9" s="1"/>
  <c r="F9" i="9" s="1"/>
  <c r="F11" i="5" l="1"/>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Garzón Peraza</author>
  </authors>
  <commentList>
    <comment ref="C21" authorId="0" shapeId="0" xr:uid="{00000000-0006-0000-0300-00000100000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<sst xmlns="http://schemas.openxmlformats.org/spreadsheetml/2006/main" count="270" uniqueCount="196">
  <si>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</si>
  <si>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</si>
  <si>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</si>
  <si>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</si>
  <si>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</si>
  <si>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</si>
  <si>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</si>
  <si>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</si>
  <si>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</si>
  <si>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</si>
  <si>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</si>
  <si>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</si>
  <si>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</si>
  <si>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</si>
  <si>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</si>
  <si>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</si>
  <si>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</si>
  <si>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</si>
  <si>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</si>
  <si>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</si>
  <si>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</si>
  <si>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</si>
  <si>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</si>
  <si>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</si>
  <si>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</si>
  <si>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</si>
  <si>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</si>
  <si>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ACTIVOS</t>
  </si>
  <si>
    <t>PROCESOS ACTIVOS REGISTRADOS EN EKOGUI</t>
  </si>
  <si>
    <t>PROCESOS SIN ABOGADO ASIGNADO</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</si>
  <si>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</si>
  <si>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</si>
  <si>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</si>
  <si>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</si>
  <si>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</si>
  <si>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</si>
  <si>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</si>
  <si>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</si>
  <si>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</si>
  <si>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</si>
  <si>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</si>
  <si>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</si>
  <si>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</si>
  <si>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</si>
  <si>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</si>
  <si>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</si>
  <si>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</si>
  <si>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Actualización más de 33.000 SMMLV</t>
  </si>
  <si>
    <t>REGISTRO EN 2020</t>
  </si>
  <si>
    <t>REGISTRO EN 2019</t>
  </si>
  <si>
    <t>REGISTRO EN 2018 Y ANTERIORES</t>
  </si>
  <si>
    <t>TOTAL PREJUDICIALES ACTIVOS</t>
  </si>
  <si>
    <t>TOTAL PREJUDICIALES ACTIVOS EN EKOGUI</t>
  </si>
  <si>
    <t>TOTAL PROCESOS TERMINADOS</t>
  </si>
  <si>
    <t>CANTIDAD PREJUDICIALES</t>
  </si>
  <si>
    <t>Procesos que efectivamente se encuentran activos</t>
  </si>
  <si>
    <t>Proceso que se encuentran terminados</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</si>
  <si>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</si>
  <si>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</si>
  <si>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</si>
  <si>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</si>
  <si>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</si>
  <si>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</si>
  <si>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</si>
  <si>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</si>
  <si>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</si>
  <si>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</si>
  <si>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</si>
  <si>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</si>
  <si>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</si>
  <si>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</si>
  <si>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</si>
  <si>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Provisión incorrecta</t>
  </si>
  <si>
    <t>JUDICIALES</t>
  </si>
  <si>
    <t>PREJUDICIALES</t>
  </si>
  <si>
    <t>Plantilla de certificado de Control Interno eKOGUI</t>
  </si>
  <si>
    <t>ACTUALIZADO</t>
  </si>
  <si>
    <t>Entre 21-03-2019 y 31-12-2019</t>
  </si>
  <si>
    <t>PROCESOS SIN ABOGADO ASIGNADO(1)</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</si>
  <si>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</si>
  <si>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</si>
  <si>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</si>
  <si>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</si>
  <si>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</si>
  <si>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</si>
  <si>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</si>
  <si>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</si>
  <si>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</si>
  <si>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</si>
  <si>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</si>
  <si>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</si>
  <si>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</si>
  <si>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</si>
  <si>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</si>
  <si>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</si>
  <si>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</si>
  <si>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</si>
  <si>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</si>
  <si>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</si>
  <si>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</si>
  <si>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</si>
  <si>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</si>
  <si>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</si>
  <si>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</si>
  <si>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</si>
  <si>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</si>
  <si>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Posteriores al 01-01-2020</t>
  </si>
  <si>
    <t>Fecha de diligenciamiento de plantilla</t>
  </si>
  <si>
    <t>NOMBRE JEFE CONTROL INTERNO</t>
  </si>
  <si>
    <t>TIENE INFORMACIÓN ESTUDIOS</t>
  </si>
  <si>
    <t>TIENEN INFORMACIÓN EXPERIENCIA</t>
  </si>
  <si>
    <t>TIENEN INFORMACIÓN LABORAL</t>
  </si>
  <si>
    <t>POSTERIORES AL 01-01-2020</t>
  </si>
  <si>
    <t>ENTRE 21-03-2019 Y 31-12-2019</t>
  </si>
  <si>
    <t>CAPACITACIONES ANTERIORES AL 21-03-2019</t>
  </si>
  <si>
    <t>SIN CAPACITACIÓN</t>
  </si>
  <si>
    <t>PROCESOS TERMINADOS PERIODO</t>
  </si>
  <si>
    <t>TERMINADOS PERIODO EN EKOGUI</t>
  </si>
  <si>
    <t>PROCESOS ACTIVOS CON ESTADO TERMINADO</t>
  </si>
  <si>
    <t>CANTIDAD DE PROCESOS DE MÁS DE 33.000 SMMLV</t>
  </si>
  <si>
    <t>PROCESOS DE MÁS DE 33.000 SMMLV REGISTRADOS EN EKOGUI</t>
  </si>
  <si>
    <t xml:space="preserve">PROCESOS DE MÁS DE 33.000 SMMLV CON LA PIEZA DEMANDA </t>
  </si>
  <si>
    <t>PROBABILIDAD DE PERDER EL CASO ALTA - PROCESOS</t>
  </si>
  <si>
    <t>PROBABILIDAD DE PERDER EL CASO MEDIA - PROCESOS</t>
  </si>
  <si>
    <t>PROBABILIDAD DE PERDER EL CASO BAJA - PROCESOS</t>
  </si>
  <si>
    <t>PROBABILIDAD DE PERDER EL CASO REMOTA - PROCESOS</t>
  </si>
  <si>
    <t>PROBABILIDAD DE PERDER EL CASO ALTA - PROVISION 0</t>
  </si>
  <si>
    <t>PROBABILIDAD DE PERDER EL CASO MEDIA - PROVISION 0</t>
  </si>
  <si>
    <t>PROBABILIDAD DE PERDER EL CASO BAJA - PROVISION 0</t>
  </si>
  <si>
    <t>PROBABILIDAD DE PERDER EL CASO REMOTA - PROVISION 0</t>
  </si>
  <si>
    <t>TOTAL ARBITRAMENTOS TERMINADOS CORTE</t>
  </si>
  <si>
    <t>GESTIONA PAGOS EN SIIF DE MINHACIENDA</t>
  </si>
  <si>
    <t>PAGOS ENLAZADOS</t>
  </si>
  <si>
    <t>FECHA REPORTE USUARIOS</t>
  </si>
  <si>
    <t>FECHA REPORTE ABOGADOS</t>
  </si>
  <si>
    <t>FECHA REPORTE JUDICIALES</t>
  </si>
  <si>
    <t>OBS1</t>
  </si>
  <si>
    <t>OBS2</t>
  </si>
  <si>
    <t>OBS3</t>
  </si>
  <si>
    <t>OBS4</t>
  </si>
  <si>
    <t>OBS5</t>
  </si>
  <si>
    <t>OBS6</t>
  </si>
  <si>
    <t>OBS7</t>
  </si>
  <si>
    <t>Favor Diligenciar los Campos Resaltados</t>
  </si>
  <si>
    <t># PROCESOS</t>
  </si>
  <si>
    <t>Favor Diligenciar los campos Resaltados</t>
  </si>
  <si>
    <t>Conciliaciones Prejudiciales</t>
  </si>
  <si>
    <t>PREJUDICIALES TERMINADAS SEGUNDO SEMESTRE 2021</t>
  </si>
  <si>
    <t>Procesos que se encuentran terminados</t>
  </si>
  <si>
    <t>Abogados al 30 de junio de 2022</t>
  </si>
  <si>
    <t>ABOGADOS ACTIVOS AL 30-06-2022</t>
  </si>
  <si>
    <t>PROCESOS ACTIVOS AL 30 DE JUNIO DE 2022</t>
  </si>
  <si>
    <t>(1) Con fecha de registro anterior al 15-06-2022</t>
  </si>
  <si>
    <t>PROCESOS TERMINADOS PRIMER SEMESTRE 2022</t>
  </si>
  <si>
    <t>TERMINADOS EN EKOGUI DURANTE PRIMER SEMESTRE 2022 (2)</t>
  </si>
  <si>
    <t>(2) Con fecha de actuación en 2022</t>
  </si>
  <si>
    <r>
      <t>(3)En el reporte de activos al 30 de junio verifique la columna</t>
    </r>
    <r>
      <rPr>
        <b/>
        <i/>
        <sz val="9"/>
        <color theme="1"/>
        <rFont val="Calibri"/>
        <family val="2"/>
        <scheme val="minor"/>
      </rPr>
      <t xml:space="preserve"> Estado General del proceso</t>
    </r>
  </si>
  <si>
    <t>(4)Equivalente a un valor indexado de $33.000 millones a 30 de junio de 2022</t>
  </si>
  <si>
    <t>PREJUDICIALES ACTIVAS AL 30-06-2022</t>
  </si>
  <si>
    <t>REGISTRO POSTERIOR AL 31/12/2021</t>
  </si>
  <si>
    <t>REGISTRO EN PRIMER SEMESTRE DE 2021 Y ANTERIORES</t>
  </si>
  <si>
    <t>REGISTRO ENTRE  1 DE JULIO Y 31 DE DICIEMBRE DE 2021</t>
  </si>
  <si>
    <t>CANTIDAD DE ABOGADOS LITIGANDO SEGUN JURIDICA</t>
  </si>
  <si>
    <t>RETIRADOS EN LA ENTIDAD PRIMER SEMESTRE 2022 SEGÚN JURIDICA</t>
  </si>
  <si>
    <t>CANTIDAD DE PROCESOS ACTIVOS SEGÚN JURIDICA</t>
  </si>
  <si>
    <t>PROCESOS TERMINADOS DURANTE PRIMER SEMESTRE 2022 SEGÚN JURIDICA</t>
  </si>
  <si>
    <t>PROCESO TERMINADOS EN EKOGUI AL 30 DE JUNIO 2022</t>
  </si>
  <si>
    <t>PROCESOS ACTIVOS EN EKOGUI CON ESTADO TERMINADO(3)</t>
  </si>
  <si>
    <t>Cantidad de procesos de más de 33.000 SMMLV SEGÚN JURIDICA</t>
  </si>
  <si>
    <t>PROCESOS ACTIVOS EN EKOGUI  EN CALIDAD DEMANDADO AL 30-06-2022</t>
  </si>
  <si>
    <t>PROCESOS EN EKOGUI CON CALIFICACIÓN PRIMER SEMESTRE 2022</t>
  </si>
  <si>
    <t>PROCESOS EN EKOGUI CON CALIFICACIÓN ANTERIOR A 31-12-2021</t>
  </si>
  <si>
    <t>PROCESOS EN EKOGUI SIN CALIFICACIÓN</t>
  </si>
  <si>
    <t>(6) Solo se consideran los procesos activos en e-Kogui - calidad demandado al 30 de JUNIO de 2022 que tengan calificación de riesgo</t>
  </si>
  <si>
    <t>TOTAL PREJUDICIALES ACTIVOS SEGÚN JURIDICA</t>
  </si>
  <si>
    <t>ARBITRAMENTOS ACTIVOS AL 30-06-2022 SEGÚN JURIDICA</t>
  </si>
  <si>
    <t>TOTAL ARBITRAMENTOS TERMINADOS  AL 30-06-2022 SEGÚN JURIDICA</t>
  </si>
  <si>
    <t xml:space="preserve">*Nota Los valores arrojados en esta hoja son solo para referencia y control del diligenciamiento, no deben ser usados para </t>
  </si>
  <si>
    <t>Favor Diligenciar los Campos Resaltados y Revisar la Información Incompleta Antes de Remitir a la ANDJE *</t>
  </si>
  <si>
    <t>TOTAL PREJUDICIALES TERMINADOS I SEM. 2022 SEGÚN JURIDICA</t>
  </si>
  <si>
    <t>ARBITRAMENTOS ACTIVOS REGISTRADOS EN EKOGUI</t>
  </si>
  <si>
    <t>INACTIVADOS EN EKOGUI PRIMER SEMESTRE 2022</t>
  </si>
  <si>
    <t>Realiza Pagos por SIIF</t>
  </si>
  <si>
    <t>NOMBRE ENTIDAD QUE REPORTA</t>
  </si>
  <si>
    <t>NOMBRE JEFE CONTROL INTERNO QUE REPORTA</t>
  </si>
  <si>
    <t>calificar o cualificar o comparar a las entidades, no hay valores buenos ni malos. No es una hoja de validaciÓn</t>
  </si>
  <si>
    <t>Uso del Módulo Pagos</t>
  </si>
  <si>
    <t>TERMINADOS EN EKOGUI ÚLTIMA ACTUACIÓN  I SEM. 2022</t>
  </si>
  <si>
    <t>Su entidad utilizo el modulo de pagos en 2022-I?</t>
  </si>
  <si>
    <t>DORIS POVEDA BELTRÁN</t>
  </si>
  <si>
    <t>ANA LUCY CASTRO CASTRO</t>
  </si>
  <si>
    <t>CARLOS JAVIER RODRÍGUEZ ORDOÑEZ</t>
  </si>
  <si>
    <t>RICARDO CORTÉS PARDO</t>
  </si>
  <si>
    <t>Sin observaciones</t>
  </si>
  <si>
    <t>I) LA FUENTE DE LA INFORMACIÓN QUE REPORTA LA OFICINA ASESORA JURÍDICA ES LA MISMA INFORMACIÓN QUE REPOSA EN EL SISTEMA E-KOGUI.</t>
  </si>
  <si>
    <t xml:space="preserve">I) LA FUENTE DE LA INFORMACIÓN QUE REPORTA LA OFICINA ASESORA JURÍDICA ES LA MISMA INFORMACIÓN QUE REPOSA EN EL SISTEMA E-KOGUI.                                                              2) EN 8 DE LOS 10 CASOS DE LA MUESTRA ESCOGIDA PARA VERIFICAR LAS CONDENAS, NO SE ENCONTRÓ DILIGENCIADA LA INFORMACIÓN EN LA CASILLA DE SENTIDO DEL FALLO, LOS OTROS DOS REPORTAN SENTIDO FAVORABLE.  ESTOS OCHO CASOS SON PROCESOS EJECUTIVOS, EN LO CUALES, SEGÚN REPORTA LA OAJ, EL SISTEMA NO ESTÁ PARAMETRIZADO PARA DILIGENCIAR EL SENTIDO DEL FALLO.   3) PROCESO E-KOGUI 2304359 SIN CALIFICACIÓN DE PROBABILIDAD DE PERDER EL CASO. EL PROCESO SE CALIFICÓ EL 22 DE JULIO DE 2022, UNA VEZ CONTESTADA LA DEMANDA, SEGÚN SE VERIFICÓ EN LA TRAZA DEL SISTEMA Y CON EL ADMINISTRADOR DEL SISTEMA.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</si>
</sst>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
      <sz val="11"/>
      <color indexed="8"/>
      <name val="Calibri"/>
      <family val="2"/>
      <charset val="1"/>
    </font>
    <font>
      <sz val="11"/>
      <color rgb="FF000000"/>
      <name val="Calibri"/>
      <family val="2"/>
      <scheme val="minor"/>
    </font>
    <font>
      <sz val="10"/>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00B050"/>
        <bgColor indexed="22"/>
      </patternFill>
    </fill>
    <fill>
      <patternFill patternType="solid">
        <fgColor rgb="FF00B050"/>
        <bgColor indexed="64"/>
      </patternFill>
    </fill>
    <fill>
      <patternFill patternType="solid">
        <fgColor theme="0" tint="-0.14996795556505021"/>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5" fillId="0" borderId="0"/>
  </cellStyleXfs>
  <cellXfs count="117">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xf numFmtId="0" fontId="5" fillId="3" borderId="0" xfId="0" applyFont="1" applyFill="1"/>
    <xf numFmtId="0" fontId="0" fillId="2" borderId="0" xfId="0" applyFill="1" applyAlignment="1">
      <alignment vertical="center" wrapText="1"/>
    </xf>
    <xf numFmtId="0" fontId="0" fillId="2" borderId="5" xfId="0" applyFill="1" applyBorder="1" applyAlignment="1">
      <alignment vertical="center" wrapText="1"/>
    </xf>
    <xf numFmtId="0" fontId="9" fillId="2" borderId="0" xfId="0" applyFont="1" applyFill="1" applyAlignment="1">
      <alignment vertical="center"/>
    </xf>
    <xf numFmtId="0" fontId="9" fillId="2" borderId="0" xfId="0" applyFont="1" applyFill="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Alignment="1">
      <alignment horizontal="center"/>
    </xf>
    <xf numFmtId="0" fontId="5" fillId="2" borderId="0" xfId="0" applyFont="1" applyFill="1"/>
    <xf numFmtId="0" fontId="0" fillId="0" borderId="9" xfId="0" applyBorder="1"/>
    <xf numFmtId="0" fontId="3" fillId="0" borderId="0" xfId="0" applyFont="1"/>
    <xf numFmtId="0" fontId="6" fillId="0" borderId="0" xfId="0" applyFont="1"/>
    <xf numFmtId="0" fontId="6" fillId="0" borderId="5" xfId="0" applyFont="1" applyBorder="1"/>
    <xf numFmtId="14" fontId="0" fillId="2" borderId="0" xfId="0" applyNumberFormat="1" applyFill="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0" xfId="0" applyFill="1" applyProtection="1">
      <protection locked="0"/>
    </xf>
    <xf numFmtId="0" fontId="0" fillId="0" borderId="0" xfId="0" applyProtection="1">
      <protection locked="0"/>
    </xf>
    <xf numFmtId="0" fontId="4" fillId="2" borderId="0" xfId="0" applyFont="1" applyFill="1"/>
    <xf numFmtId="0" fontId="4" fillId="0" borderId="0" xfId="0" applyFont="1"/>
    <xf numFmtId="0" fontId="0" fillId="2" borderId="9" xfId="0" applyFill="1" applyBorder="1" applyAlignment="1">
      <alignment vertical="center"/>
    </xf>
    <xf numFmtId="0" fontId="0" fillId="2" borderId="0" xfId="0" applyFill="1" applyAlignment="1">
      <alignment wrapText="1"/>
    </xf>
    <xf numFmtId="0" fontId="0" fillId="2" borderId="22" xfId="0" applyFill="1" applyBorder="1" applyAlignment="1">
      <alignment horizontal="center" vertical="center"/>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5" fillId="2" borderId="5" xfId="0" applyNumberFormat="1" applyFont="1" applyFill="1" applyBorder="1"/>
    <xf numFmtId="0" fontId="0" fillId="2" borderId="13" xfId="0" applyFill="1" applyBorder="1" applyAlignment="1" applyProtection="1">
      <alignment wrapText="1"/>
      <protection hidden="1"/>
    </xf>
    <xf numFmtId="0" fontId="15" fillId="0" borderId="0" xfId="2"/>
    <xf numFmtId="14" fontId="15" fillId="0" borderId="0" xfId="2" applyNumberFormat="1"/>
    <xf numFmtId="164" fontId="15" fillId="0" borderId="0" xfId="2" applyNumberFormat="1"/>
    <xf numFmtId="0" fontId="15" fillId="4" borderId="0" xfId="2" applyFill="1"/>
    <xf numFmtId="0" fontId="15" fillId="4" borderId="0" xfId="2" applyFill="1" applyAlignment="1">
      <alignment vertical="center"/>
    </xf>
    <xf numFmtId="0" fontId="15" fillId="5" borderId="0" xfId="2" applyFill="1"/>
    <xf numFmtId="0" fontId="0" fillId="5" borderId="0" xfId="0" applyFill="1"/>
    <xf numFmtId="0" fontId="16" fillId="5" borderId="0" xfId="0" applyFont="1" applyFill="1" applyAlignment="1">
      <alignment vertical="center"/>
    </xf>
    <xf numFmtId="0" fontId="0" fillId="6" borderId="9" xfId="0" applyFill="1" applyBorder="1" applyProtection="1">
      <protection locked="0"/>
    </xf>
    <xf numFmtId="14" fontId="0" fillId="6" borderId="9" xfId="0" applyNumberFormat="1" applyFill="1" applyBorder="1" applyProtection="1">
      <protection locked="0"/>
    </xf>
    <xf numFmtId="0" fontId="0" fillId="0" borderId="11" xfId="0" applyBorder="1" applyProtection="1">
      <protection hidden="1"/>
    </xf>
    <xf numFmtId="0" fontId="0" fillId="2" borderId="0" xfId="0" applyFill="1" applyAlignment="1">
      <alignment horizontal="center"/>
    </xf>
    <xf numFmtId="0" fontId="0" fillId="0" borderId="9" xfId="0" applyBorder="1" applyAlignment="1">
      <alignment horizontal="center" vertical="center"/>
    </xf>
    <xf numFmtId="9" fontId="0" fillId="0" borderId="9" xfId="1" applyFont="1" applyBorder="1" applyAlignment="1">
      <alignment horizontal="center" vertical="center"/>
    </xf>
    <xf numFmtId="0" fontId="0" fillId="2" borderId="0" xfId="0" applyFill="1" applyAlignment="1">
      <alignment horizontal="center" vertical="center"/>
    </xf>
    <xf numFmtId="0" fontId="17" fillId="0" borderId="0" xfId="0" applyFont="1" applyAlignment="1">
      <alignment horizontal="center"/>
    </xf>
    <xf numFmtId="0" fontId="2" fillId="3" borderId="19" xfId="0" applyFont="1" applyFill="1" applyBorder="1" applyAlignment="1">
      <alignment horizontal="center"/>
    </xf>
    <xf numFmtId="0" fontId="12" fillId="0" borderId="4" xfId="0" applyFont="1" applyBorder="1" applyAlignment="1">
      <alignment horizontal="center"/>
    </xf>
    <xf numFmtId="0" fontId="12" fillId="0" borderId="0" xfId="0" applyFont="1" applyAlignment="1">
      <alignment horizontal="center"/>
    </xf>
    <xf numFmtId="0" fontId="12" fillId="0" borderId="5" xfId="0" applyFont="1" applyBorder="1" applyAlignment="1">
      <alignment horizontal="center"/>
    </xf>
    <xf numFmtId="0" fontId="0" fillId="0" borderId="0" xfId="0" applyAlignment="1">
      <alignment horizontal="left" wrapText="1"/>
    </xf>
    <xf numFmtId="0" fontId="7" fillId="2" borderId="4" xfId="0" applyFont="1" applyFill="1" applyBorder="1" applyAlignment="1">
      <alignment horizontal="center"/>
    </xf>
    <xf numFmtId="0" fontId="7" fillId="2" borderId="0" xfId="0" applyFont="1" applyFill="1" applyAlignment="1">
      <alignment horizontal="center"/>
    </xf>
    <xf numFmtId="0" fontId="7" fillId="2" borderId="5" xfId="0" applyFont="1" applyFill="1" applyBorder="1" applyAlignment="1">
      <alignment horizontal="center"/>
    </xf>
    <xf numFmtId="0" fontId="0" fillId="6" borderId="12" xfId="0" applyFill="1" applyBorder="1" applyAlignment="1" applyProtection="1">
      <alignment horizontal="left" vertical="top"/>
      <protection locked="0"/>
    </xf>
    <xf numFmtId="0" fontId="0" fillId="6" borderId="25"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2" borderId="23" xfId="0" applyFill="1" applyBorder="1" applyAlignment="1">
      <alignment horizontal="center"/>
    </xf>
    <xf numFmtId="0" fontId="0" fillId="2" borderId="24" xfId="0" applyFill="1" applyBorder="1" applyAlignment="1">
      <alignment horizontal="center"/>
    </xf>
    <xf numFmtId="0" fontId="0" fillId="2" borderId="0" xfId="0" applyFill="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6" borderId="13" xfId="0" applyFill="1" applyBorder="1" applyAlignment="1" applyProtection="1">
      <alignment horizontal="left" vertical="top"/>
      <protection locked="0"/>
    </xf>
    <xf numFmtId="0" fontId="0" fillId="6" borderId="21"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0" xfId="0" applyFill="1" applyAlignment="1" applyProtection="1">
      <alignment horizontal="left" vertical="top"/>
      <protection locked="0"/>
    </xf>
    <xf numFmtId="0" fontId="0" fillId="6" borderId="16" xfId="0" applyFill="1" applyBorder="1" applyAlignment="1" applyProtection="1">
      <alignment horizontal="left" vertical="top"/>
      <protection locked="0"/>
    </xf>
    <xf numFmtId="0" fontId="0" fillId="6" borderId="17" xfId="0" applyFill="1" applyBorder="1" applyAlignment="1" applyProtection="1">
      <alignment horizontal="left" vertical="top"/>
      <protection locked="0"/>
    </xf>
    <xf numFmtId="0" fontId="0" fillId="6" borderId="20" xfId="0" applyFill="1" applyBorder="1" applyAlignment="1" applyProtection="1">
      <alignment horizontal="left" vertical="top"/>
      <protection locked="0"/>
    </xf>
    <xf numFmtId="0" fontId="0" fillId="6" borderId="18" xfId="0" applyFill="1" applyBorder="1" applyAlignment="1" applyProtection="1">
      <alignment horizontal="left" vertical="top"/>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6" borderId="9" xfId="0" applyFill="1" applyBorder="1" applyAlignment="1" applyProtection="1">
      <alignment horizontal="left" vertical="top"/>
      <protection locked="0"/>
    </xf>
    <xf numFmtId="0" fontId="9" fillId="2" borderId="0" xfId="0" applyFont="1" applyFill="1" applyAlignment="1">
      <alignment horizontal="center" vertical="center"/>
    </xf>
    <xf numFmtId="0" fontId="0" fillId="2" borderId="21" xfId="0" applyFill="1" applyBorder="1" applyAlignment="1">
      <alignment horizontal="left" wrapText="1"/>
    </xf>
    <xf numFmtId="0" fontId="0" fillId="0" borderId="0" xfId="0" applyAlignment="1">
      <alignment horizontal="center"/>
    </xf>
    <xf numFmtId="0" fontId="0" fillId="6" borderId="23" xfId="0" applyFill="1" applyBorder="1" applyAlignment="1" applyProtection="1">
      <alignment horizontal="center" vertical="top"/>
      <protection locked="0"/>
    </xf>
    <xf numFmtId="0" fontId="0" fillId="6" borderId="27" xfId="0" applyFill="1" applyBorder="1" applyAlignment="1" applyProtection="1">
      <alignment horizontal="center" vertical="top"/>
      <protection locked="0"/>
    </xf>
    <xf numFmtId="0" fontId="0" fillId="6" borderId="24" xfId="0" applyFill="1" applyBorder="1" applyAlignment="1" applyProtection="1">
      <alignment horizontal="center" vertical="top"/>
      <protection locked="0"/>
    </xf>
    <xf numFmtId="0" fontId="0" fillId="6" borderId="6" xfId="0" applyFill="1" applyBorder="1" applyAlignment="1" applyProtection="1">
      <alignment horizontal="center" vertical="top"/>
      <protection locked="0"/>
    </xf>
    <xf numFmtId="0" fontId="0" fillId="6" borderId="7" xfId="0" applyFill="1" applyBorder="1" applyAlignment="1" applyProtection="1">
      <alignment horizontal="center" vertical="top"/>
      <protection locked="0"/>
    </xf>
    <xf numFmtId="0" fontId="0" fillId="6" borderId="8" xfId="0" applyFill="1" applyBorder="1" applyAlignment="1" applyProtection="1">
      <alignment horizontal="center" vertical="top"/>
      <protection locked="0"/>
    </xf>
    <xf numFmtId="0" fontId="6" fillId="0" borderId="0" xfId="0" applyFont="1" applyAlignment="1">
      <alignment horizontal="center"/>
    </xf>
  </cellXfs>
  <cellStyles count="3">
    <cellStyle name="Excel Built-in Normal" xfId="2" xr:uid="{00000000-0005-0000-0000-000000000000}"/>
    <cellStyle name="Normal" xfId="0" builtinId="0"/>
    <cellStyle name="Porcentaje" xfId="1" builtinId="5"/>
  </cellStyles>
  <dxfs count="3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theme/theme1.xml" Type="http://schemas.openxmlformats.org/officeDocument/2006/relationships/theme"/>
<Relationship Id="rId11" Target="styles.xml" Type="http://schemas.openxmlformats.org/officeDocument/2006/relationships/styles"/>
<Relationship Id="rId12" Target="sharedStrings.xml" Type="http://schemas.openxmlformats.org/officeDocument/2006/relationships/sharedStrings"/>
<Relationship Id="rId13" Target="calcChain.xml" Type="http://schemas.openxmlformats.org/officeDocument/2006/relationships/calcChain"/>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worksheets/sheet7.xml" Type="http://schemas.openxmlformats.org/officeDocument/2006/relationships/worksheet"/>
<Relationship Id="rId8" Target="worksheets/sheet8.xml" Type="http://schemas.openxmlformats.org/officeDocument/2006/relationships/worksheet"/>
<Relationship Id="rId9" Target="worksheets/sheet9.xml" Type="http://schemas.openxmlformats.org/officeDocument/2006/relationships/worksheet"/>
</Relationships>

</file>

<file path=xl/drawings/_rels/drawing1.xml.rels><?xml version="1.0" encoding="UTF-8" standalone="no"?>
<Relationships xmlns="http://schemas.openxmlformats.org/package/2006/relationships">
<Relationship Id="rId1" Target="#PREJUDICIALES!A1" Type="http://schemas.openxmlformats.org/officeDocument/2006/relationships/hyperlink"/>
<Relationship Id="rId2" Target="#ARBITRAMENTOS!A1" Type="http://schemas.openxmlformats.org/officeDocument/2006/relationships/hyperlink"/>
<Relationship Id="rId3" Target="#JUDICIALES!A1" Type="http://schemas.openxmlformats.org/officeDocument/2006/relationships/hyperlink"/>
<Relationship Id="rId4" Target="#USUARIOS!A1" Type="http://schemas.openxmlformats.org/officeDocument/2006/relationships/hyperlink"/>
<Relationship Id="rId5" Target="#ABOGADOS!A1" Type="http://schemas.openxmlformats.org/officeDocument/2006/relationships/hyperlink"/>
<Relationship Id="rId6" Target="#PAGOS!A1" Type="http://schemas.openxmlformats.org/officeDocument/2006/relationships/hyperlink"/>
<Relationship Id="rId7" Target="#'Resumen General'!A1" Type="http://schemas.openxmlformats.org/officeDocument/2006/relationships/hyperlink"/>
</Relationships>

</file>

<file path=xl/drawings/_rels/drawing2.xml.rels><?xml version="1.0" encoding="UTF-8" standalone="no"?>
<Relationships xmlns="http://schemas.openxmlformats.org/package/2006/relationships">
<Relationship Id="rId1" Target="#PREJUDICIALES!A1" Type="http://schemas.openxmlformats.org/officeDocument/2006/relationships/hyperlink"/>
<Relationship Id="rId2" Target="#ARBITRAMENTOS!A1" Type="http://schemas.openxmlformats.org/officeDocument/2006/relationships/hyperlink"/>
<Relationship Id="rId3" Target="#JUDICIALES!A1" Type="http://schemas.openxmlformats.org/officeDocument/2006/relationships/hyperlink"/>
<Relationship Id="rId4" Target="#Principal!A1" Type="http://schemas.openxmlformats.org/officeDocument/2006/relationships/hyperlink"/>
<Relationship Id="rId5" Target="#ABOGADOS!A1" Type="http://schemas.openxmlformats.org/officeDocument/2006/relationships/hyperlink"/>
<Relationship Id="rId6" Target="#PAGOS!A1" Type="http://schemas.openxmlformats.org/officeDocument/2006/relationships/hyperlink"/>
</Relationships>

</file>

<file path=xl/drawings/_rels/drawing3.xml.rels><?xml version="1.0" encoding="UTF-8" standalone="no"?>
<Relationships xmlns="http://schemas.openxmlformats.org/package/2006/relationships">
<Relationship Id="rId1" Target="#PREJUDICIALES!A1" Type="http://schemas.openxmlformats.org/officeDocument/2006/relationships/hyperlink"/>
<Relationship Id="rId2" Target="#ARBITRAMENTOS!A1" Type="http://schemas.openxmlformats.org/officeDocument/2006/relationships/hyperlink"/>
<Relationship Id="rId3" Target="#JUDICIALES!A1" Type="http://schemas.openxmlformats.org/officeDocument/2006/relationships/hyperlink"/>
<Relationship Id="rId4" Target="#Principal!A1" Type="http://schemas.openxmlformats.org/officeDocument/2006/relationships/hyperlink"/>
<Relationship Id="rId5" Target="#USUARIOS!A1" Type="http://schemas.openxmlformats.org/officeDocument/2006/relationships/hyperlink"/>
<Relationship Id="rId6" Target="#PAGOS!A1" Type="http://schemas.openxmlformats.org/officeDocument/2006/relationships/hyperlink"/>
</Relationships>

</file>

<file path=xl/drawings/_rels/drawing4.xml.rels><?xml version="1.0" encoding="UTF-8" standalone="no"?>
<Relationships xmlns="http://schemas.openxmlformats.org/package/2006/relationships">
<Relationship Id="rId1" Target="#PREJUDICIALES!A1" Type="http://schemas.openxmlformats.org/officeDocument/2006/relationships/hyperlink"/>
<Relationship Id="rId2" Target="#ARBITRAMENTOS!A1" Type="http://schemas.openxmlformats.org/officeDocument/2006/relationships/hyperlink"/>
<Relationship Id="rId3" Target="#ABOGADOS!A1" Type="http://schemas.openxmlformats.org/officeDocument/2006/relationships/hyperlink"/>
<Relationship Id="rId4" Target="#Principal!A1" Type="http://schemas.openxmlformats.org/officeDocument/2006/relationships/hyperlink"/>
<Relationship Id="rId5" Target="#USUARIOS!A1" Type="http://schemas.openxmlformats.org/officeDocument/2006/relationships/hyperlink"/>
<Relationship Id="rId6" Target="#PAGOS!A1" Type="http://schemas.openxmlformats.org/officeDocument/2006/relationships/hyperlink"/>
</Relationships>

</file>

<file path=xl/drawings/_rels/drawing5.xml.rels><?xml version="1.0" encoding="UTF-8" standalone="no"?>
<Relationships xmlns="http://schemas.openxmlformats.org/package/2006/relationships">
<Relationship Id="rId1" Target="#ABOGADOS!A1" Type="http://schemas.openxmlformats.org/officeDocument/2006/relationships/hyperlink"/>
<Relationship Id="rId2" Target="#ARBITRAMENTOS!A1" Type="http://schemas.openxmlformats.org/officeDocument/2006/relationships/hyperlink"/>
<Relationship Id="rId3" Target="#JUDICIALES!A1" Type="http://schemas.openxmlformats.org/officeDocument/2006/relationships/hyperlink"/>
<Relationship Id="rId4" Target="#Principal!A1" Type="http://schemas.openxmlformats.org/officeDocument/2006/relationships/hyperlink"/>
<Relationship Id="rId5" Target="#USUARIOS!A1" Type="http://schemas.openxmlformats.org/officeDocument/2006/relationships/hyperlink"/>
<Relationship Id="rId6" Target="#PAGOS!A1" Type="http://schemas.openxmlformats.org/officeDocument/2006/relationships/hyperlink"/>
</Relationships>

</file>

<file path=xl/drawings/_rels/drawing6.xml.rels><?xml version="1.0" encoding="UTF-8" standalone="no"?>
<Relationships xmlns="http://schemas.openxmlformats.org/package/2006/relationships">
<Relationship Id="rId1" Target="#PREJUDICIALES!A1" Type="http://schemas.openxmlformats.org/officeDocument/2006/relationships/hyperlink"/>
<Relationship Id="rId2" Target="#ABOGADOS!A1" Type="http://schemas.openxmlformats.org/officeDocument/2006/relationships/hyperlink"/>
<Relationship Id="rId3" Target="#JUDICIALES!A1" Type="http://schemas.openxmlformats.org/officeDocument/2006/relationships/hyperlink"/>
<Relationship Id="rId4" Target="#Principal!A1" Type="http://schemas.openxmlformats.org/officeDocument/2006/relationships/hyperlink"/>
<Relationship Id="rId5" Target="#USUARIOS!A1" Type="http://schemas.openxmlformats.org/officeDocument/2006/relationships/hyperlink"/>
<Relationship Id="rId6" Target="#PAGOS!A1" Type="http://schemas.openxmlformats.org/officeDocument/2006/relationships/hyperlink"/>
</Relationships>

</file>

<file path=xl/drawings/_rels/drawing7.xml.rels><?xml version="1.0" encoding="UTF-8" standalone="no"?>
<Relationships xmlns="http://schemas.openxmlformats.org/package/2006/relationships">
<Relationship Id="rId1" Target="#PREJUDICIALES!A1" Type="http://schemas.openxmlformats.org/officeDocument/2006/relationships/hyperlink"/>
<Relationship Id="rId2" Target="#ARBITRAMENTOS!A1" Type="http://schemas.openxmlformats.org/officeDocument/2006/relationships/hyperlink"/>
<Relationship Id="rId3" Target="#JUDICIALES!A1" Type="http://schemas.openxmlformats.org/officeDocument/2006/relationships/hyperlink"/>
<Relationship Id="rId4" Target="#Principal!A1" Type="http://schemas.openxmlformats.org/officeDocument/2006/relationships/hyperlink"/>
<Relationship Id="rId5" Target="#USUARIOS!A1" Type="http://schemas.openxmlformats.org/officeDocument/2006/relationships/hyperlink"/>
<Relationship Id="rId6" Target="#ABOGADOS!A1" Type="http://schemas.openxmlformats.org/officeDocument/2006/relationships/hyperlink"/>
</Relationships>

</file>

<file path=xl/drawings/_rels/drawing8.xml.rels><?xml version="1.0" encoding="UTF-8" standalone="no"?>
<Relationships xmlns="http://schemas.openxmlformats.org/package/2006/relationships">
<Relationship Id="rId1" Target="#Principal!A1" Type="http://schemas.openxmlformats.org/officeDocument/2006/relationships/hyperlink"/>
</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s>

</file>

<file path=xl/worksheets/_rels/sheet2.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2.xml" Type="http://schemas.openxmlformats.org/officeDocument/2006/relationships/drawing"/>
</Relationships>

</file>

<file path=xl/worksheets/_rels/sheet3.xml.rels><?xml version="1.0" encoding="UTF-8" standalone="no"?>
<Relationships xmlns="http://schemas.openxmlformats.org/package/2006/relationships">
<Relationship Id="rId1" Target="../printerSettings/printerSettings2.bin" Type="http://schemas.openxmlformats.org/officeDocument/2006/relationships/printerSettings"/>
<Relationship Id="rId2" Target="../drawings/drawing3.xml" Type="http://schemas.openxmlformats.org/officeDocument/2006/relationships/drawing"/>
</Relationships>

</file>

<file path=xl/worksheets/_rels/sheet4.xml.rels><?xml version="1.0" encoding="UTF-8" standalone="no"?>
<Relationships xmlns="http://schemas.openxmlformats.org/package/2006/relationships">
<Relationship Id="rId1" Target="../printerSettings/printerSettings3.bin" Type="http://schemas.openxmlformats.org/officeDocument/2006/relationships/printerSettings"/>
<Relationship Id="rId2" Target="../drawings/drawing4.xml" Type="http://schemas.openxmlformats.org/officeDocument/2006/relationships/drawing"/>
<Relationship Id="rId3" Target="../drawings/vmlDrawing1.vml" Type="http://schemas.openxmlformats.org/officeDocument/2006/relationships/vmlDrawing"/>
<Relationship Id="rId4" Target="../comments1.xml" Type="http://schemas.openxmlformats.org/officeDocument/2006/relationships/comments"/>
</Relationships>

</file>

<file path=xl/worksheets/_rels/sheet5.xml.rels><?xml version="1.0" encoding="UTF-8" standalone="no"?>
<Relationships xmlns="http://schemas.openxmlformats.org/package/2006/relationships">
<Relationship Id="rId1" Target="../drawings/drawing5.xml" Type="http://schemas.openxmlformats.org/officeDocument/2006/relationships/drawing"/>
</Relationships>

</file>

<file path=xl/worksheets/_rels/sheet6.xml.rels><?xml version="1.0" encoding="UTF-8" standalone="no"?>
<Relationships xmlns="http://schemas.openxmlformats.org/package/2006/relationships">
<Relationship Id="rId1" Target="../printerSettings/printerSettings4.bin" Type="http://schemas.openxmlformats.org/officeDocument/2006/relationships/printerSettings"/>
<Relationship Id="rId2" Target="../drawings/drawing6.xml" Type="http://schemas.openxmlformats.org/officeDocument/2006/relationships/drawing"/>
</Relationships>

</file>

<file path=xl/worksheets/_rels/sheet7.xml.rels><?xml version="1.0" encoding="UTF-8" standalone="no"?>
<Relationships xmlns="http://schemas.openxmlformats.org/package/2006/relationships">
<Relationship Id="rId1" Target="../printerSettings/printerSettings5.bin" Type="http://schemas.openxmlformats.org/officeDocument/2006/relationships/printerSettings"/>
<Relationship Id="rId2" Target="../drawings/drawing7.xml" Type="http://schemas.openxmlformats.org/officeDocument/2006/relationships/drawing"/>
</Relationships>

</file>

<file path=xl/worksheets/_rels/sheet8.xml.rels><?xml version="1.0" encoding="UTF-8" standalone="no"?>
<Relationships xmlns="http://schemas.openxmlformats.org/package/2006/relationships">
<Relationship Id="rId1" Target="../printerSettings/printerSettings6.bin" Type="http://schemas.openxmlformats.org/officeDocument/2006/relationships/printerSettings"/>
<Relationship Id="rId2" Target="../drawings/drawing8.xml" Type="http://schemas.openxmlformats.org/officeDocument/2006/relationships/drawing"/>
</Relationships>

</file>

<file path=xl/worksheets/_rels/sheet9.xml.rels><?xml version="1.0" encoding="UTF-8" standalone="no"?>
<Relationships xmlns="http://schemas.openxmlformats.org/package/2006/relationships">
<Relationship Id="rId1" Target="../printerSettings/printerSettings7.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O18"/>
  <sheetViews>
    <sheetView showGridLines="0" workbookViewId="0"/>
  </sheetViews>
  <sheetFormatPr baseColWidth="10"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77" t="s">
        <v>75</v>
      </c>
      <c r="C3" s="78"/>
      <c r="D3" s="78"/>
      <c r="E3" s="78"/>
      <c r="F3" s="78"/>
      <c r="G3" s="78"/>
      <c r="H3" s="78"/>
      <c r="I3" s="78"/>
      <c r="J3" s="78"/>
      <c r="K3" s="78"/>
      <c r="L3" s="78"/>
      <c r="M3" s="78"/>
      <c r="N3" s="78"/>
      <c r="O3" s="79"/>
    </row>
    <row r="4" spans="2:15" ht="23.25" x14ac:dyDescent="0.35">
      <c r="B4" s="77" t="s">
        <v>11</v>
      </c>
      <c r="C4" s="78"/>
      <c r="D4" s="78"/>
      <c r="E4" s="78"/>
      <c r="F4" s="78"/>
      <c r="G4" s="78"/>
      <c r="H4" s="78"/>
      <c r="I4" s="78"/>
      <c r="J4" s="78"/>
      <c r="K4" s="78"/>
      <c r="L4" s="78"/>
      <c r="M4" s="78"/>
      <c r="N4" s="78"/>
      <c r="O4" s="79"/>
    </row>
    <row r="5" spans="2:15" x14ac:dyDescent="0.25">
      <c r="B5" s="5"/>
      <c r="O5" s="6"/>
    </row>
    <row r="6" spans="2:15" x14ac:dyDescent="0.25">
      <c r="B6" s="5"/>
      <c r="C6" s="80" t="s">
        <v>87</v>
      </c>
      <c r="D6" s="80"/>
      <c r="E6" s="80"/>
      <c r="F6" s="80"/>
      <c r="G6" s="80"/>
      <c r="H6" s="80"/>
      <c r="I6" s="80"/>
      <c r="J6" s="80"/>
      <c r="K6" s="80"/>
      <c r="L6" s="80"/>
      <c r="M6" s="80"/>
      <c r="N6" s="80"/>
      <c r="O6" s="6"/>
    </row>
    <row r="7" spans="2:15" x14ac:dyDescent="0.25">
      <c r="B7" s="5"/>
      <c r="C7" s="80"/>
      <c r="D7" s="80"/>
      <c r="E7" s="80"/>
      <c r="F7" s="80"/>
      <c r="G7" s="80"/>
      <c r="H7" s="80"/>
      <c r="I7" s="80"/>
      <c r="J7" s="80"/>
      <c r="K7" s="80"/>
      <c r="L7" s="80"/>
      <c r="M7" s="80"/>
      <c r="N7" s="80"/>
      <c r="O7" s="6"/>
    </row>
    <row r="8" spans="2:15" x14ac:dyDescent="0.25">
      <c r="B8" s="5"/>
      <c r="O8" s="6"/>
    </row>
    <row r="9" spans="2:15" x14ac:dyDescent="0.25">
      <c r="B9" s="5"/>
      <c r="O9" s="6"/>
    </row>
    <row r="10" spans="2:15" x14ac:dyDescent="0.25">
      <c r="B10" s="5"/>
      <c r="O10" s="6"/>
    </row>
    <row r="11" spans="2:15" x14ac:dyDescent="0.25">
      <c r="B11" s="5"/>
      <c r="O11" s="6"/>
    </row>
    <row r="12" spans="2:15" x14ac:dyDescent="0.25">
      <c r="B12" s="5"/>
      <c r="O12" s="6"/>
    </row>
    <row r="13" spans="2:15" x14ac:dyDescent="0.25">
      <c r="B13" s="5"/>
      <c r="O13" s="6"/>
    </row>
    <row r="14" spans="2:15" x14ac:dyDescent="0.25">
      <c r="B14" s="5"/>
      <c r="O14" s="6"/>
    </row>
    <row r="15" spans="2:15" x14ac:dyDescent="0.25">
      <c r="B15" s="5"/>
      <c r="O15" s="6"/>
    </row>
    <row r="16" spans="2:15" x14ac:dyDescent="0.25">
      <c r="B16" s="5"/>
      <c r="O16" s="6"/>
    </row>
    <row r="17" spans="2:15" x14ac:dyDescent="0.25">
      <c r="B17" s="5"/>
      <c r="O17" s="6"/>
    </row>
    <row r="18" spans="2:15" ht="15.75" thickBot="1" x14ac:dyDescent="0.3">
      <c r="B18" s="7"/>
      <c r="C18" s="8"/>
      <c r="D18" s="8"/>
      <c r="E18" s="8"/>
      <c r="F18" s="8"/>
      <c r="G18" s="8"/>
      <c r="H18" s="8"/>
      <c r="I18" s="8"/>
      <c r="J18" s="8"/>
      <c r="K18" s="8"/>
      <c r="L18" s="8"/>
      <c r="M18" s="8"/>
      <c r="N18" s="8"/>
      <c r="O18" s="9"/>
    </row>
  </sheetData>
  <sheetProtection algorithmName="SHA-512" hashValue="fESCBRSONm1O8Dc0JOnjB+qZOu1d6CiIMR9AFNICnNkTv8GeL/e0JsFltcWbeY82mSirBMQYcES73YQY5x/fMQ==" saltValue="rfeIy2Ycu5WCYD7kyrPZ3g==" spinCount="100000" sheet="1" objects="1" scenarios="1"/>
  <mergeCells count="3">
    <mergeCell ref="B3:O3"/>
    <mergeCell ref="B4:O4"/>
    <mergeCell ref="C6:N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5:T19"/>
  <sheetViews>
    <sheetView zoomScale="89" zoomScaleNormal="89" workbookViewId="0">
      <selection activeCell="A19" sqref="A19"/>
    </sheetView>
  </sheetViews>
  <sheetFormatPr baseColWidth="10"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36"/>
    <col min="10" max="10" width="11.85546875" style="36" bestFit="1" customWidth="1"/>
    <col min="11" max="16384" width="11.42578125" style="1"/>
  </cols>
  <sheetData>
    <row r="5" spans="2:20" ht="15.75" thickBot="1" x14ac:dyDescent="0.3"/>
    <row r="6" spans="2:20" x14ac:dyDescent="0.25">
      <c r="B6" s="10"/>
      <c r="C6" s="11"/>
      <c r="D6" s="11"/>
      <c r="E6" s="11"/>
      <c r="F6" s="11"/>
      <c r="G6" s="12"/>
    </row>
    <row r="7" spans="2:20" ht="21" x14ac:dyDescent="0.35">
      <c r="B7" s="81" t="s">
        <v>105</v>
      </c>
      <c r="C7" s="82"/>
      <c r="D7" s="82"/>
      <c r="E7" s="82"/>
      <c r="F7" s="82"/>
      <c r="G7" s="83"/>
      <c r="T7" s="1" t="s">
        <v>12</v>
      </c>
    </row>
    <row r="8" spans="2:20" ht="15.75" thickBot="1" x14ac:dyDescent="0.3">
      <c r="B8" s="13"/>
      <c r="D8" s="89" t="s">
        <v>143</v>
      </c>
      <c r="E8" s="89"/>
      <c r="G8" s="14"/>
      <c r="T8" s="1" t="s">
        <v>13</v>
      </c>
    </row>
    <row r="9" spans="2:20" ht="15.75" thickBot="1" x14ac:dyDescent="0.3">
      <c r="B9" s="87" t="s">
        <v>107</v>
      </c>
      <c r="C9" s="88"/>
      <c r="D9" s="69">
        <v>44820</v>
      </c>
      <c r="G9" s="14"/>
      <c r="T9" s="1" t="s">
        <v>14</v>
      </c>
    </row>
    <row r="10" spans="2:20" x14ac:dyDescent="0.25">
      <c r="B10" s="13" t="s">
        <v>145</v>
      </c>
      <c r="G10" s="58">
        <v>43545</v>
      </c>
    </row>
    <row r="11" spans="2:20" x14ac:dyDescent="0.25">
      <c r="B11" s="20" t="s">
        <v>15</v>
      </c>
      <c r="C11" s="21" t="s">
        <v>16</v>
      </c>
      <c r="D11" s="22" t="s">
        <v>6</v>
      </c>
      <c r="E11" s="21" t="s">
        <v>7</v>
      </c>
      <c r="F11" s="21" t="s">
        <v>17</v>
      </c>
      <c r="G11" s="23" t="s">
        <v>76</v>
      </c>
    </row>
    <row r="12" spans="2:20" x14ac:dyDescent="0.25">
      <c r="B12" s="19" t="s">
        <v>0</v>
      </c>
      <c r="C12" s="68" t="s">
        <v>12</v>
      </c>
      <c r="D12" s="69">
        <v>43923</v>
      </c>
      <c r="E12" s="68" t="s">
        <v>189</v>
      </c>
      <c r="F12" s="69">
        <v>44570</v>
      </c>
      <c r="G12" s="70" t="str">
        <f>+IF(C12="SI",IF(F12&lt;$G$10,"DESACTUALIZADO",""),"")</f>
        <v/>
      </c>
      <c r="H12" s="36">
        <f t="shared" ref="H12:H17" si="0">+IF(C12="N/A",1,0)</f>
        <v>0</v>
      </c>
      <c r="I12" s="36">
        <f t="shared" ref="I12:I17" si="1">+IF(C12="Si",1,0)</f>
        <v>1</v>
      </c>
      <c r="J12" s="36">
        <f t="shared" ref="J12:J17" si="2">+IF(C12="No",1,0)</f>
        <v>0</v>
      </c>
    </row>
    <row r="13" spans="2:20" x14ac:dyDescent="0.25">
      <c r="B13" s="19" t="s">
        <v>1</v>
      </c>
      <c r="C13" s="68" t="s">
        <v>12</v>
      </c>
      <c r="D13" s="69">
        <v>43880</v>
      </c>
      <c r="E13" s="68" t="s">
        <v>190</v>
      </c>
      <c r="F13" s="69">
        <v>44742</v>
      </c>
      <c r="G13" s="70" t="str">
        <f t="shared" ref="G13:G17" si="3">+IF(C13="SI",IF(F13&lt;$G$10,"DESACTUALIZADO",""),"")</f>
        <v/>
      </c>
      <c r="H13" s="36">
        <f t="shared" si="0"/>
        <v>0</v>
      </c>
      <c r="I13" s="36">
        <f t="shared" si="1"/>
        <v>1</v>
      </c>
      <c r="J13" s="36">
        <f t="shared" si="2"/>
        <v>0</v>
      </c>
    </row>
    <row r="14" spans="2:20" x14ac:dyDescent="0.25">
      <c r="B14" s="19" t="s">
        <v>2</v>
      </c>
      <c r="C14" s="68" t="s">
        <v>13</v>
      </c>
      <c r="D14" s="47"/>
      <c r="E14" s="68"/>
      <c r="F14" s="69"/>
      <c r="G14" s="70" t="str">
        <f t="shared" si="3"/>
        <v/>
      </c>
      <c r="H14" s="36">
        <f t="shared" si="0"/>
        <v>0</v>
      </c>
      <c r="I14" s="36">
        <f t="shared" si="1"/>
        <v>0</v>
      </c>
      <c r="J14" s="36">
        <f t="shared" si="2"/>
        <v>1</v>
      </c>
      <c r="T14" s="41">
        <v>43545</v>
      </c>
    </row>
    <row r="15" spans="2:20" x14ac:dyDescent="0.25">
      <c r="B15" s="19" t="s">
        <v>3</v>
      </c>
      <c r="C15" s="68" t="s">
        <v>12</v>
      </c>
      <c r="D15" s="69">
        <v>43746</v>
      </c>
      <c r="E15" s="68" t="s">
        <v>191</v>
      </c>
      <c r="F15" s="69">
        <v>44390</v>
      </c>
      <c r="G15" s="70" t="str">
        <f t="shared" si="3"/>
        <v/>
      </c>
      <c r="H15" s="36">
        <f t="shared" si="0"/>
        <v>0</v>
      </c>
      <c r="I15" s="36">
        <f t="shared" si="1"/>
        <v>1</v>
      </c>
      <c r="J15" s="36">
        <f t="shared" si="2"/>
        <v>0</v>
      </c>
    </row>
    <row r="16" spans="2:20" x14ac:dyDescent="0.25">
      <c r="B16" s="19" t="s">
        <v>4</v>
      </c>
      <c r="C16" s="68" t="s">
        <v>12</v>
      </c>
      <c r="D16" s="69">
        <v>44586</v>
      </c>
      <c r="E16" s="68" t="s">
        <v>192</v>
      </c>
      <c r="F16" s="69">
        <v>44742</v>
      </c>
      <c r="G16" s="70" t="str">
        <f t="shared" si="3"/>
        <v/>
      </c>
      <c r="H16" s="36">
        <f t="shared" si="0"/>
        <v>0</v>
      </c>
      <c r="I16" s="36">
        <f t="shared" si="1"/>
        <v>1</v>
      </c>
      <c r="J16" s="36">
        <f t="shared" si="2"/>
        <v>0</v>
      </c>
    </row>
    <row r="17" spans="2:10" x14ac:dyDescent="0.25">
      <c r="B17" s="19" t="s">
        <v>5</v>
      </c>
      <c r="C17" s="68" t="s">
        <v>12</v>
      </c>
      <c r="D17" s="69">
        <v>44586</v>
      </c>
      <c r="E17" s="68" t="s">
        <v>192</v>
      </c>
      <c r="F17" s="69">
        <v>44743</v>
      </c>
      <c r="G17" s="70" t="str">
        <f t="shared" si="3"/>
        <v/>
      </c>
      <c r="H17" s="36">
        <f t="shared" si="0"/>
        <v>0</v>
      </c>
      <c r="I17" s="36">
        <f t="shared" si="1"/>
        <v>1</v>
      </c>
      <c r="J17" s="36">
        <f t="shared" si="2"/>
        <v>0</v>
      </c>
    </row>
    <row r="18" spans="2:10" x14ac:dyDescent="0.25">
      <c r="B18" s="13"/>
      <c r="G18" s="14"/>
    </row>
    <row r="19" spans="2:10" ht="94.5" customHeight="1" thickBot="1" x14ac:dyDescent="0.3">
      <c r="B19" s="53" t="s">
        <v>90</v>
      </c>
      <c r="C19" s="84" t="s">
        <v>193</v>
      </c>
      <c r="D19" s="85"/>
      <c r="E19" s="85"/>
      <c r="F19" s="85"/>
      <c r="G19" s="86"/>
    </row>
  </sheetData>
  <sheetProtection algorithmName="SHA-512" hashValue="guBwrDrRnk1KuL1QTxzhX+93X5l/aUSlJP3gAz5OjRJbKk1gJlGrcA8FEPrUFZMHmi3icEReOMBE9XonogNp0w==" saltValue="7DocmJkL4AB8U+xMv4KRdA==" spinCount="100000" sheet="1" objects="1" scenarios="1"/>
  <dataConsolidate/>
  <mergeCells count="4">
    <mergeCell ref="B7:G7"/>
    <mergeCell ref="C19:G19"/>
    <mergeCell ref="B9:C9"/>
    <mergeCell ref="D8:E8"/>
  </mergeCells>
  <conditionalFormatting sqref="C12:C17">
    <cfRule type="containsText" dxfId="37" priority="14" operator="containsText" text="N/A">
      <formula>NOT(ISERROR(SEARCH("N/A",C12)))</formula>
    </cfRule>
    <cfRule type="containsBlanks" dxfId="36" priority="22">
      <formula>LEN(TRIM(C12))=0</formula>
    </cfRule>
  </conditionalFormatting>
  <conditionalFormatting sqref="C19">
    <cfRule type="containsBlanks" dxfId="35" priority="15">
      <formula>LEN(TRIM(C19))=0</formula>
    </cfRule>
  </conditionalFormatting>
  <conditionalFormatting sqref="D17:E17">
    <cfRule type="expression" dxfId="34" priority="1">
      <formula>OR($C$16="No",$C$16="N/A")</formula>
    </cfRule>
  </conditionalFormatting>
  <conditionalFormatting sqref="D12:F13 E14:F14 D15:F17 D9">
    <cfRule type="containsBlanks" dxfId="33" priority="21">
      <formula>LEN(TRIM(D9))=0</formula>
    </cfRule>
  </conditionalFormatting>
  <conditionalFormatting sqref="D12:F13 E14:F14 D15:F17">
    <cfRule type="expression" dxfId="32" priority="10">
      <formula>OR($C$12="No",$C$12="N/A")</formula>
    </cfRule>
  </conditionalFormatting>
  <conditionalFormatting sqref="D13:F13">
    <cfRule type="expression" dxfId="31" priority="7">
      <formula>OR($C$13="No",$C$13="N/A")</formula>
    </cfRule>
  </conditionalFormatting>
  <conditionalFormatting sqref="D15:F15">
    <cfRule type="expression" dxfId="30" priority="5">
      <formula>OR($C$15="No",$C$15="N/A")</formula>
    </cfRule>
  </conditionalFormatting>
  <conditionalFormatting sqref="D16:F16">
    <cfRule type="expression" dxfId="29" priority="4">
      <formula>OR($C$16="No",$C$16="N/A")</formula>
    </cfRule>
  </conditionalFormatting>
  <conditionalFormatting sqref="D17:F17">
    <cfRule type="expression" dxfId="28" priority="3">
      <formula>OR($C$17="No",$C$17="N/A")</formula>
    </cfRule>
  </conditionalFormatting>
  <conditionalFormatting sqref="E14:F14 D15">
    <cfRule type="expression" dxfId="27" priority="9">
      <formula>OR($C$14="No",$C$14="N/A")</formula>
    </cfRule>
  </conditionalFormatting>
  <conditionalFormatting sqref="F13:F17">
    <cfRule type="expression" dxfId="26" priority="2">
      <formula>OR($C$12="No",$C$12="N/A")</formula>
    </cfRule>
  </conditionalFormatting>
  <dataValidations count="5">
    <dataValidation type="date" showInputMessage="1" showErrorMessage="1" promptTitle="Fecha de Generacion del Reporte" prompt="Indique la fecha en que genera o Elabora este reporte de Usuarios Activos  No Abogados" sqref="D9" xr:uid="{00000000-0002-0000-0100-000000000000}">
      <formula1>44742</formula1>
      <formula2>44823</formula2>
    </dataValidation>
    <dataValidation type="list" showInputMessage="1" showErrorMessage="1" errorTitle="Campo en Blanco" error="El campo debe tener un valor asignado" promptTitle="ROL Asignado Activo en Ekogui" prompt="Indique si tiene o no el Rol asignado Activo en el aplicativo Ekogui, un usuario puede tener uno o mas Roles Activos en el sistema. Relacionar los que apliquen. Si el Rol No aplica para su entidad Seleccione N/A" sqref="C12:C17" xr:uid="{00000000-0002-0000-0100-000001000000}">
      <formula1>$T$7:$T$9</formula1>
    </dataValidation>
    <dataValidation showInputMessage="1" showErrorMessage="1" sqref="E12 E14:E17" xr:uid="{00000000-0002-0000-0100-000002000000}"/>
    <dataValidation showInputMessage="1" showErrorMessage="1" errorTitle="Fecha invalida" error="La fecha debe estar entre el 01/01/2011 y el 31/03/2022" sqref="E13" xr:uid="{00000000-0002-0000-0100-000003000000}"/>
    <dataValidation type="date" showInputMessage="1" showErrorMessage="1" errorTitle="Fecha invalida" error="La fecha debe estar entre el 01/01/2011 y el 31/03/2022" promptTitle="Fecha de Creación del Rol" prompt="Indique la ultima fecha de Creación del Rol en Ekogui que se encuentra en estado Activo en el formato &quot;DD/MM/AAAA&quot;" sqref="F12:F17 D12:D13 D15:D17" xr:uid="{00000000-0002-0000-0100-000004000000}">
      <formula1>40544</formula1>
      <formula2>44823</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V26"/>
  <sheetViews>
    <sheetView showGridLines="0" zoomScale="91" zoomScaleNormal="91" workbookViewId="0">
      <selection activeCell="C22" sqref="C22:G25"/>
    </sheetView>
  </sheetViews>
  <sheetFormatPr baseColWidth="10" defaultRowHeight="15" x14ac:dyDescent="0.25"/>
  <cols>
    <col min="1" max="1" width="3.85546875" style="1" customWidth="1"/>
    <col min="2" max="2" width="11.42578125" style="1"/>
    <col min="3" max="3" width="58.5703125" style="1" customWidth="1"/>
    <col min="4" max="4" width="20.85546875" style="1" customWidth="1"/>
    <col min="5" max="5" width="6.28515625" style="1" customWidth="1"/>
    <col min="6" max="6" width="41.42578125" style="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f>+IF(D12&lt;=10,D12,IF(ROUNDDOWN(D12*10%,0)&lt;10,10,ROUNDDOWN(D12*10%,0)))</f>
        <v>10</v>
      </c>
    </row>
    <row r="4" spans="2:22" x14ac:dyDescent="0.25">
      <c r="B4" s="13"/>
      <c r="H4" s="14"/>
    </row>
    <row r="5" spans="2:22" x14ac:dyDescent="0.25">
      <c r="B5" s="13"/>
      <c r="D5" s="1" t="s">
        <v>143</v>
      </c>
      <c r="H5" s="14"/>
    </row>
    <row r="6" spans="2:22" ht="15" customHeight="1" x14ac:dyDescent="0.25">
      <c r="B6" s="13"/>
      <c r="G6" s="26"/>
      <c r="H6" s="27"/>
    </row>
    <row r="7" spans="2:22" ht="17.25" customHeight="1" x14ac:dyDescent="0.35">
      <c r="B7" s="13"/>
      <c r="C7" s="18" t="s">
        <v>107</v>
      </c>
      <c r="D7" s="69">
        <v>44820</v>
      </c>
      <c r="E7" s="24"/>
      <c r="F7" s="90" t="str">
        <f>"Seleccione una muestra de "&amp;V3&amp;" abogados activos y complete la siguiente tabla"</f>
        <v>Seleccione una muestra de 10 abogados activos y complete la siguiente tabla</v>
      </c>
      <c r="G7" s="91"/>
      <c r="H7" s="27"/>
    </row>
    <row r="8" spans="2:22" x14ac:dyDescent="0.25">
      <c r="B8" s="13"/>
      <c r="F8" s="92"/>
      <c r="G8" s="93"/>
      <c r="H8" s="14"/>
      <c r="T8" s="1" t="s">
        <v>13</v>
      </c>
    </row>
    <row r="9" spans="2:22" ht="23.25" x14ac:dyDescent="0.25">
      <c r="B9" s="13"/>
      <c r="C9" s="28" t="s">
        <v>149</v>
      </c>
      <c r="E9"/>
      <c r="F9" s="22" t="s">
        <v>94</v>
      </c>
      <c r="G9" s="22" t="s">
        <v>19</v>
      </c>
      <c r="H9" s="14"/>
      <c r="T9" s="1" t="s">
        <v>14</v>
      </c>
    </row>
    <row r="10" spans="2:22" x14ac:dyDescent="0.25">
      <c r="B10" s="13"/>
      <c r="C10" s="21" t="s">
        <v>150</v>
      </c>
      <c r="D10" s="21" t="s">
        <v>23</v>
      </c>
      <c r="E10"/>
      <c r="F10" s="18" t="s">
        <v>91</v>
      </c>
      <c r="G10" s="68">
        <v>10</v>
      </c>
      <c r="H10" s="14"/>
    </row>
    <row r="11" spans="2:22" x14ac:dyDescent="0.25">
      <c r="B11" s="13"/>
      <c r="C11" s="18" t="s">
        <v>162</v>
      </c>
      <c r="D11" s="68">
        <v>8</v>
      </c>
      <c r="E11"/>
      <c r="F11" s="18" t="s">
        <v>92</v>
      </c>
      <c r="G11" s="68">
        <v>10</v>
      </c>
      <c r="H11" s="14"/>
    </row>
    <row r="12" spans="2:22" x14ac:dyDescent="0.25">
      <c r="B12" s="13"/>
      <c r="C12" s="18" t="s">
        <v>22</v>
      </c>
      <c r="D12" s="68">
        <v>14</v>
      </c>
      <c r="E12"/>
      <c r="F12" s="18" t="s">
        <v>93</v>
      </c>
      <c r="G12" s="68">
        <v>10</v>
      </c>
      <c r="H12" s="14"/>
    </row>
    <row r="13" spans="2:22" x14ac:dyDescent="0.25">
      <c r="B13" s="13"/>
      <c r="C13" s="18" t="s">
        <v>26</v>
      </c>
      <c r="D13" s="68">
        <v>14</v>
      </c>
      <c r="E13"/>
      <c r="F13" s="44" t="s">
        <v>99</v>
      </c>
      <c r="G13" s="43"/>
      <c r="H13" s="14"/>
    </row>
    <row r="14" spans="2:22" x14ac:dyDescent="0.25">
      <c r="B14" s="13"/>
      <c r="E14"/>
      <c r="F14" s="45" t="s">
        <v>100</v>
      </c>
      <c r="G14" s="46"/>
      <c r="H14" s="14"/>
    </row>
    <row r="15" spans="2:22" x14ac:dyDescent="0.25">
      <c r="B15" s="13"/>
      <c r="E15"/>
      <c r="H15" s="14"/>
    </row>
    <row r="16" spans="2:22" x14ac:dyDescent="0.25">
      <c r="B16" s="13"/>
      <c r="C16" s="21" t="s">
        <v>24</v>
      </c>
      <c r="D16" s="21" t="s">
        <v>23</v>
      </c>
      <c r="E16"/>
      <c r="F16" s="22" t="s">
        <v>103</v>
      </c>
      <c r="G16" s="22" t="s">
        <v>19</v>
      </c>
      <c r="H16" s="14"/>
    </row>
    <row r="17" spans="2:8" x14ac:dyDescent="0.25">
      <c r="B17" s="13"/>
      <c r="C17" s="18" t="s">
        <v>163</v>
      </c>
      <c r="D17" s="68">
        <v>0</v>
      </c>
      <c r="E17"/>
      <c r="F17" s="18" t="s">
        <v>106</v>
      </c>
      <c r="G17" s="68">
        <v>14</v>
      </c>
      <c r="H17" s="14"/>
    </row>
    <row r="18" spans="2:8" x14ac:dyDescent="0.25">
      <c r="B18" s="13"/>
      <c r="C18" s="18" t="s">
        <v>181</v>
      </c>
      <c r="D18" s="68">
        <v>0</v>
      </c>
      <c r="E18"/>
      <c r="F18" s="37" t="s">
        <v>77</v>
      </c>
      <c r="G18" s="68">
        <v>0</v>
      </c>
      <c r="H18" s="14"/>
    </row>
    <row r="19" spans="2:8" x14ac:dyDescent="0.25">
      <c r="B19" s="13"/>
      <c r="C19" s="49"/>
      <c r="E19"/>
      <c r="F19" s="18" t="s">
        <v>96</v>
      </c>
      <c r="G19" s="68">
        <v>0</v>
      </c>
      <c r="H19" s="14"/>
    </row>
    <row r="20" spans="2:8" x14ac:dyDescent="0.25">
      <c r="B20" s="13"/>
      <c r="C20" s="49"/>
      <c r="E20"/>
      <c r="F20" s="18" t="s">
        <v>25</v>
      </c>
      <c r="G20" s="68">
        <v>0</v>
      </c>
      <c r="H20" s="14"/>
    </row>
    <row r="21" spans="2:8" x14ac:dyDescent="0.25">
      <c r="B21" s="13"/>
      <c r="C21" s="49" t="s">
        <v>95</v>
      </c>
      <c r="E21"/>
      <c r="F21"/>
      <c r="G21"/>
      <c r="H21" s="14"/>
    </row>
    <row r="22" spans="2:8" x14ac:dyDescent="0.25">
      <c r="B22" s="13"/>
      <c r="C22" s="94"/>
      <c r="D22" s="95"/>
      <c r="E22" s="95"/>
      <c r="F22" s="95"/>
      <c r="G22" s="96"/>
      <c r="H22" s="14"/>
    </row>
    <row r="23" spans="2:8" x14ac:dyDescent="0.25">
      <c r="B23" s="13"/>
      <c r="C23" s="97"/>
      <c r="D23" s="98"/>
      <c r="E23" s="98"/>
      <c r="F23" s="98"/>
      <c r="G23" s="99"/>
      <c r="H23" s="14"/>
    </row>
    <row r="24" spans="2:8" x14ac:dyDescent="0.25">
      <c r="B24" s="13"/>
      <c r="C24" s="97"/>
      <c r="D24" s="98"/>
      <c r="E24" s="98"/>
      <c r="F24" s="98"/>
      <c r="G24" s="99"/>
      <c r="H24" s="14"/>
    </row>
    <row r="25" spans="2:8" x14ac:dyDescent="0.25">
      <c r="B25" s="13"/>
      <c r="C25" s="100"/>
      <c r="D25" s="101"/>
      <c r="E25" s="101"/>
      <c r="F25" s="101"/>
      <c r="G25" s="102"/>
      <c r="H25" s="14"/>
    </row>
    <row r="26" spans="2:8" ht="15.75" thickBot="1" x14ac:dyDescent="0.3">
      <c r="B26" s="15"/>
      <c r="C26" s="16"/>
      <c r="D26" s="16"/>
      <c r="E26" s="16"/>
      <c r="F26" s="16"/>
      <c r="G26" s="16"/>
      <c r="H26" s="17"/>
    </row>
  </sheetData>
  <sheetProtection algorithmName="SHA-512" hashValue="8RVfEKhnYWfIrZgxadx6Lc2rQDLeuKO1UW4AlYqnO3coVmDLUoIAogyz2Won+/zis7CW1pAtLh7Ek1Vaki8u8w==" saltValue="vQUyMhNw20AE2MFLVmAxDA==" spinCount="100000" sheet="1" objects="1" scenarios="1"/>
  <mergeCells count="2">
    <mergeCell ref="F7:G8"/>
    <mergeCell ref="C22:G25"/>
  </mergeCells>
  <conditionalFormatting sqref="C22">
    <cfRule type="containsBlanks" dxfId="25" priority="9">
      <formula>LEN(TRIM(C22))=0</formula>
    </cfRule>
  </conditionalFormatting>
  <conditionalFormatting sqref="D7">
    <cfRule type="containsBlanks" dxfId="24" priority="1">
      <formula>LEN(TRIM(D7))=0</formula>
    </cfRule>
  </conditionalFormatting>
  <conditionalFormatting sqref="D11:D13">
    <cfRule type="containsBlanks" dxfId="23" priority="13">
      <formula>LEN(TRIM(D11))=0</formula>
    </cfRule>
  </conditionalFormatting>
  <conditionalFormatting sqref="D17:D18">
    <cfRule type="containsBlanks" dxfId="22" priority="5">
      <formula>LEN(TRIM(D17))=0</formula>
    </cfRule>
  </conditionalFormatting>
  <conditionalFormatting sqref="G10:G12">
    <cfRule type="containsBlanks" dxfId="21" priority="4">
      <formula>LEN(TRIM(G10))=0</formula>
    </cfRule>
  </conditionalFormatting>
  <conditionalFormatting sqref="G17:G20">
    <cfRule type="containsBlanks" dxfId="20" priority="3">
      <formula>LEN(TRIM(G17))=0</formula>
    </cfRule>
  </conditionalFormatting>
  <dataValidations count="2">
    <dataValidation type="whole" operator="greaterThanOrEqual" showInputMessage="1" showErrorMessage="1" errorTitle="Numero Invalido" promptTitle="Ingrese la cantidad Solicitada" prompt="Ingrese la cantidad Solicitada" sqref="G17:G20 D17:D18 G10:G12 D11:D13" xr:uid="{00000000-0002-0000-0200-000000000000}">
      <formula1>0</formula1>
    </dataValidation>
    <dataValidation type="date" showInputMessage="1" showErrorMessage="1" errorTitle="FECHA INVALIDA" promptTitle="Fecha de Generacion del Reporte " prompt="Diligenciar la fecha de Generacion de este Reporte de Usuarios Abogados Formato (DD/MM/AAAA)" sqref="D7" xr:uid="{00000000-0002-0000-0200-000001000000}">
      <formula1>44742</formula1>
      <formula2>44823</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W34"/>
  <sheetViews>
    <sheetView showGridLines="0" zoomScale="70" zoomScaleNormal="70" workbookViewId="0">
      <selection activeCell="F34" sqref="F34"/>
    </sheetView>
  </sheetViews>
  <sheetFormatPr baseColWidth="10" defaultRowHeight="15" x14ac:dyDescent="0.25"/>
  <cols>
    <col min="1" max="1" width="3.85546875" style="1" customWidth="1"/>
    <col min="2" max="2" width="11.42578125" style="1"/>
    <col min="3" max="3" width="70.28515625" style="1" customWidth="1"/>
    <col min="4" max="4" width="15.28515625" style="1" customWidth="1"/>
    <col min="5" max="5" width="6.28515625" style="1" customWidth="1"/>
    <col min="6" max="6" width="70.140625" style="1" customWidth="1"/>
    <col min="7" max="7" width="16.85546875" style="1" customWidth="1"/>
    <col min="8" max="8" width="15.28515625" style="1" customWidth="1"/>
    <col min="9" max="9" width="7.28515625" style="1" customWidth="1"/>
    <col min="10" max="16384" width="11.42578125" style="1"/>
  </cols>
  <sheetData>
    <row r="1" spans="2:23" ht="15.75" thickBot="1" x14ac:dyDescent="0.3"/>
    <row r="2" spans="2:23" ht="9" customHeight="1" x14ac:dyDescent="0.25">
      <c r="B2" s="10"/>
      <c r="C2" s="11"/>
      <c r="D2" s="11"/>
      <c r="E2" s="11"/>
      <c r="F2" s="11"/>
      <c r="G2" s="11"/>
      <c r="H2" s="11"/>
      <c r="I2" s="12"/>
    </row>
    <row r="3" spans="2:23" x14ac:dyDescent="0.25">
      <c r="B3" s="13"/>
      <c r="I3" s="14"/>
      <c r="W3" s="25">
        <f>+IF(D17&lt;=10,D17,IF(ROUNDDOWN(D17*10%,0)&lt;10,10,ROUNDDOWN(D17*10%,0)))</f>
        <v>10</v>
      </c>
    </row>
    <row r="4" spans="2:23" x14ac:dyDescent="0.25">
      <c r="B4" s="13"/>
      <c r="I4" s="14"/>
    </row>
    <row r="5" spans="2:23" ht="9" customHeight="1" x14ac:dyDescent="0.25">
      <c r="B5" s="13"/>
      <c r="I5" s="14"/>
    </row>
    <row r="6" spans="2:23" ht="19.5" customHeight="1" x14ac:dyDescent="0.25">
      <c r="B6" s="13"/>
      <c r="C6" s="107" t="s">
        <v>65</v>
      </c>
      <c r="D6" s="107"/>
      <c r="E6" s="107"/>
      <c r="F6" s="107"/>
      <c r="G6" s="107"/>
      <c r="H6" s="107"/>
      <c r="I6" s="27"/>
    </row>
    <row r="7" spans="2:23" x14ac:dyDescent="0.25">
      <c r="B7" s="13"/>
      <c r="E7" s="71" t="s">
        <v>143</v>
      </c>
      <c r="I7" s="14"/>
      <c r="U7" s="1" t="s">
        <v>13</v>
      </c>
    </row>
    <row r="8" spans="2:23" x14ac:dyDescent="0.25">
      <c r="B8" s="13"/>
      <c r="C8" s="21" t="s">
        <v>107</v>
      </c>
      <c r="D8" s="69">
        <v>44820</v>
      </c>
      <c r="E8"/>
      <c r="F8" s="31" t="s">
        <v>102</v>
      </c>
      <c r="G8" s="76" t="s">
        <v>18</v>
      </c>
      <c r="I8" s="14"/>
      <c r="U8" s="1" t="s">
        <v>14</v>
      </c>
    </row>
    <row r="9" spans="2:23" x14ac:dyDescent="0.25">
      <c r="B9" s="13"/>
      <c r="E9"/>
      <c r="F9" s="18" t="s">
        <v>168</v>
      </c>
      <c r="G9" s="68">
        <v>1</v>
      </c>
      <c r="I9" s="14"/>
    </row>
    <row r="10" spans="2:23" x14ac:dyDescent="0.25">
      <c r="B10" s="13"/>
      <c r="C10" s="21" t="s">
        <v>151</v>
      </c>
      <c r="D10" s="21" t="s">
        <v>23</v>
      </c>
      <c r="E10"/>
      <c r="F10" s="18" t="s">
        <v>57</v>
      </c>
      <c r="G10" s="68">
        <v>1</v>
      </c>
      <c r="I10" s="14"/>
    </row>
    <row r="11" spans="2:23" x14ac:dyDescent="0.25">
      <c r="B11" s="13"/>
      <c r="C11" s="18" t="s">
        <v>164</v>
      </c>
      <c r="D11" s="68">
        <v>716</v>
      </c>
      <c r="E11"/>
      <c r="F11" s="18" t="s">
        <v>79</v>
      </c>
      <c r="G11" s="68">
        <v>1</v>
      </c>
      <c r="I11" s="14"/>
    </row>
    <row r="12" spans="2:23" x14ac:dyDescent="0.25">
      <c r="B12" s="13"/>
      <c r="C12" s="18" t="s">
        <v>28</v>
      </c>
      <c r="D12" s="68">
        <v>716</v>
      </c>
      <c r="E12"/>
      <c r="F12" s="32" t="s">
        <v>157</v>
      </c>
      <c r="I12" s="14"/>
    </row>
    <row r="13" spans="2:23" x14ac:dyDescent="0.25">
      <c r="B13" s="13"/>
      <c r="C13" s="18" t="s">
        <v>78</v>
      </c>
      <c r="D13" s="68">
        <v>0</v>
      </c>
      <c r="E13"/>
      <c r="F13" s="32" t="s">
        <v>80</v>
      </c>
      <c r="I13" s="14"/>
    </row>
    <row r="14" spans="2:23" x14ac:dyDescent="0.25">
      <c r="B14" s="13"/>
      <c r="C14" s="32" t="s">
        <v>152</v>
      </c>
      <c r="E14"/>
      <c r="F14" s="22" t="s">
        <v>32</v>
      </c>
      <c r="G14" s="21" t="s">
        <v>23</v>
      </c>
      <c r="I14" s="14"/>
    </row>
    <row r="15" spans="2:23" x14ac:dyDescent="0.25">
      <c r="B15" s="13"/>
      <c r="C15" s="21" t="s">
        <v>153</v>
      </c>
      <c r="D15" s="21" t="s">
        <v>23</v>
      </c>
      <c r="E15"/>
      <c r="F15" s="18" t="s">
        <v>169</v>
      </c>
      <c r="G15" s="68">
        <v>62</v>
      </c>
      <c r="I15" s="14"/>
    </row>
    <row r="16" spans="2:23" x14ac:dyDescent="0.25">
      <c r="B16" s="13"/>
      <c r="C16" s="18" t="s">
        <v>165</v>
      </c>
      <c r="D16" s="68">
        <v>54</v>
      </c>
      <c r="E16"/>
      <c r="F16" s="18" t="s">
        <v>170</v>
      </c>
      <c r="G16" s="68">
        <v>62</v>
      </c>
      <c r="I16" s="14"/>
    </row>
    <row r="17" spans="2:9" x14ac:dyDescent="0.25">
      <c r="B17" s="13"/>
      <c r="C17" s="18" t="s">
        <v>154</v>
      </c>
      <c r="D17" s="68">
        <v>54</v>
      </c>
      <c r="E17"/>
      <c r="F17" s="18" t="s">
        <v>171</v>
      </c>
      <c r="G17" s="68">
        <v>0</v>
      </c>
      <c r="I17" s="14"/>
    </row>
    <row r="18" spans="2:9" x14ac:dyDescent="0.25">
      <c r="B18" s="13"/>
      <c r="C18" s="32" t="s">
        <v>155</v>
      </c>
      <c r="E18"/>
      <c r="F18" s="18" t="s">
        <v>172</v>
      </c>
      <c r="G18" s="68">
        <v>0</v>
      </c>
      <c r="I18" s="14"/>
    </row>
    <row r="19" spans="2:9" x14ac:dyDescent="0.25">
      <c r="B19" s="13"/>
      <c r="E19"/>
      <c r="I19" s="14"/>
    </row>
    <row r="20" spans="2:9" ht="29.25" customHeight="1" x14ac:dyDescent="0.25">
      <c r="B20" s="13"/>
      <c r="C20" s="42" t="s">
        <v>31</v>
      </c>
      <c r="D20" s="42" t="s">
        <v>23</v>
      </c>
      <c r="E20"/>
      <c r="F20" s="33" t="s">
        <v>101</v>
      </c>
      <c r="G20" s="42" t="s">
        <v>144</v>
      </c>
      <c r="H20" s="34" t="s">
        <v>64</v>
      </c>
      <c r="I20" s="14"/>
    </row>
    <row r="21" spans="2:9" x14ac:dyDescent="0.25">
      <c r="B21" s="13"/>
      <c r="C21" s="51" t="s">
        <v>166</v>
      </c>
      <c r="D21" s="68">
        <v>54</v>
      </c>
      <c r="E21"/>
      <c r="F21" s="18" t="s">
        <v>60</v>
      </c>
      <c r="G21" s="68">
        <v>8</v>
      </c>
      <c r="H21" s="68">
        <v>8</v>
      </c>
      <c r="I21" s="14"/>
    </row>
    <row r="22" spans="2:9" ht="15" customHeight="1" x14ac:dyDescent="0.25">
      <c r="B22" s="13"/>
      <c r="C22" s="51" t="s">
        <v>167</v>
      </c>
      <c r="D22" s="68">
        <v>1</v>
      </c>
      <c r="E22"/>
      <c r="F22" s="18" t="s">
        <v>61</v>
      </c>
      <c r="G22" s="68">
        <v>36</v>
      </c>
      <c r="H22" s="68">
        <v>0</v>
      </c>
      <c r="I22" s="14"/>
    </row>
    <row r="23" spans="2:9" x14ac:dyDescent="0.25">
      <c r="B23" s="13"/>
      <c r="C23" s="57" t="s">
        <v>156</v>
      </c>
      <c r="D23" s="57"/>
      <c r="E23"/>
      <c r="F23" s="18" t="s">
        <v>62</v>
      </c>
      <c r="G23" s="68">
        <v>7</v>
      </c>
      <c r="H23" s="68">
        <v>0</v>
      </c>
      <c r="I23" s="14"/>
    </row>
    <row r="24" spans="2:9" x14ac:dyDescent="0.25">
      <c r="B24" s="13"/>
      <c r="E24"/>
      <c r="F24" s="18" t="s">
        <v>63</v>
      </c>
      <c r="G24" s="68">
        <v>10</v>
      </c>
      <c r="H24" s="68">
        <v>0</v>
      </c>
      <c r="I24" s="14"/>
    </row>
    <row r="25" spans="2:9" ht="30" customHeight="1" x14ac:dyDescent="0.25">
      <c r="B25" s="13"/>
      <c r="C25" s="59" t="str">
        <f>"Seleccione "&amp;W3&amp;" procesos teminados en el  primer semestre de 2022 y llene la siguiente tabla:"</f>
        <v>Seleccione 10 procesos teminados en el  primer semestre de 2022 y llene la siguiente tabla:</v>
      </c>
      <c r="D25" s="54"/>
      <c r="E25"/>
      <c r="F25" s="108" t="s">
        <v>173</v>
      </c>
      <c r="G25" s="108"/>
      <c r="H25" s="108"/>
      <c r="I25" s="14"/>
    </row>
    <row r="26" spans="2:9" ht="15.75" thickBot="1" x14ac:dyDescent="0.3">
      <c r="B26" s="13"/>
      <c r="C26" s="55"/>
      <c r="D26" s="56"/>
      <c r="E26"/>
      <c r="F26" s="52"/>
      <c r="I26" s="14"/>
    </row>
    <row r="27" spans="2:9" x14ac:dyDescent="0.25">
      <c r="B27" s="13"/>
      <c r="C27" s="42" t="s">
        <v>89</v>
      </c>
      <c r="D27" s="42" t="s">
        <v>23</v>
      </c>
      <c r="E27"/>
      <c r="F27" s="103" t="s">
        <v>88</v>
      </c>
      <c r="G27" s="104"/>
      <c r="H27" s="105"/>
      <c r="I27" s="14"/>
    </row>
    <row r="28" spans="2:9" x14ac:dyDescent="0.25">
      <c r="B28" s="13"/>
      <c r="C28" s="18" t="s">
        <v>81</v>
      </c>
      <c r="D28" s="68">
        <v>10</v>
      </c>
      <c r="E28"/>
      <c r="F28" s="106" t="s">
        <v>195</v>
      </c>
      <c r="G28" s="106"/>
      <c r="H28" s="106"/>
      <c r="I28" s="14"/>
    </row>
    <row r="29" spans="2:9" x14ac:dyDescent="0.25">
      <c r="B29" s="13"/>
      <c r="C29" s="18" t="s">
        <v>82</v>
      </c>
      <c r="D29" s="68">
        <v>10</v>
      </c>
      <c r="E29"/>
      <c r="F29" s="106"/>
      <c r="G29" s="106"/>
      <c r="H29" s="106"/>
      <c r="I29" s="14"/>
    </row>
    <row r="30" spans="2:9" x14ac:dyDescent="0.25">
      <c r="B30" s="13"/>
      <c r="C30" s="18" t="s">
        <v>83</v>
      </c>
      <c r="D30" s="68">
        <v>0</v>
      </c>
      <c r="E30"/>
      <c r="F30" s="106"/>
      <c r="G30" s="106"/>
      <c r="H30" s="106"/>
      <c r="I30" s="14"/>
    </row>
    <row r="31" spans="2:9" x14ac:dyDescent="0.25">
      <c r="B31" s="13"/>
      <c r="C31" s="18" t="s">
        <v>84</v>
      </c>
      <c r="D31" s="68">
        <v>0</v>
      </c>
      <c r="E31"/>
      <c r="F31" s="106"/>
      <c r="G31" s="106"/>
      <c r="H31" s="106"/>
      <c r="I31" s="14"/>
    </row>
    <row r="32" spans="2:9" x14ac:dyDescent="0.25">
      <c r="B32" s="13"/>
      <c r="C32" s="18" t="s">
        <v>85</v>
      </c>
      <c r="D32" s="68">
        <v>0</v>
      </c>
      <c r="E32"/>
      <c r="F32" s="106"/>
      <c r="G32" s="106"/>
      <c r="H32" s="106"/>
      <c r="I32" s="14"/>
    </row>
    <row r="33" spans="2:9" x14ac:dyDescent="0.25">
      <c r="B33" s="13"/>
      <c r="E33"/>
      <c r="F33" s="106"/>
      <c r="G33" s="106"/>
      <c r="H33" s="106"/>
      <c r="I33" s="14"/>
    </row>
    <row r="34" spans="2:9" ht="15.75" thickBot="1" x14ac:dyDescent="0.3">
      <c r="B34" s="15"/>
      <c r="C34" s="16"/>
      <c r="D34" s="16"/>
      <c r="E34" s="16"/>
      <c r="F34" s="16"/>
      <c r="G34" s="16"/>
      <c r="H34" s="16"/>
      <c r="I34" s="17"/>
    </row>
  </sheetData>
  <sheetProtection algorithmName="SHA-512" hashValue="B9V84//xA42RdCAYWxnnmge3JebK6lrTBnVqgqUZdoaV3dQ6rZl/I6IC2ReFAYckWa0swdX3mj/vDzzbeCdsaQ==" saltValue="dyWH2baFBv95gWeLj1vbeg==" spinCount="100000" sheet="1" objects="1" scenarios="1"/>
  <mergeCells count="4">
    <mergeCell ref="F27:H27"/>
    <mergeCell ref="F28:H33"/>
    <mergeCell ref="C6:H6"/>
    <mergeCell ref="F25:H25"/>
  </mergeCells>
  <conditionalFormatting sqref="D8">
    <cfRule type="containsBlanks" dxfId="19" priority="11">
      <formula>LEN(TRIM(D8))=0</formula>
    </cfRule>
  </conditionalFormatting>
  <conditionalFormatting sqref="D11:D13">
    <cfRule type="containsBlanks" dxfId="18" priority="9">
      <formula>LEN(TRIM(D11))=0</formula>
    </cfRule>
  </conditionalFormatting>
  <conditionalFormatting sqref="D16:D17">
    <cfRule type="containsBlanks" dxfId="17" priority="8">
      <formula>LEN(TRIM(D16))=0</formula>
    </cfRule>
  </conditionalFormatting>
  <conditionalFormatting sqref="D21:D22">
    <cfRule type="containsBlanks" dxfId="16" priority="7">
      <formula>LEN(TRIM(D21))=0</formula>
    </cfRule>
  </conditionalFormatting>
  <conditionalFormatting sqref="D28:D32">
    <cfRule type="containsBlanks" dxfId="15" priority="6">
      <formula>LEN(TRIM(D28))=0</formula>
    </cfRule>
  </conditionalFormatting>
  <conditionalFormatting sqref="F28">
    <cfRule type="containsBlanks" dxfId="14" priority="1">
      <formula>LEN(TRIM(F28))=0</formula>
    </cfRule>
  </conditionalFormatting>
  <conditionalFormatting sqref="G9:G11">
    <cfRule type="containsBlanks" dxfId="13" priority="4">
      <formula>LEN(TRIM(G9))=0</formula>
    </cfRule>
  </conditionalFormatting>
  <conditionalFormatting sqref="G15:G18">
    <cfRule type="containsBlanks" dxfId="12" priority="3">
      <formula>LEN(TRIM(G15))=0</formula>
    </cfRule>
  </conditionalFormatting>
  <conditionalFormatting sqref="G21:H24">
    <cfRule type="containsBlanks" dxfId="11" priority="2">
      <formula>LEN(TRIM(G21))=0</formula>
    </cfRule>
  </conditionalFormatting>
  <dataValidations count="2">
    <dataValidation type="date" showInputMessage="1" showErrorMessage="1" errorTitle="FECHA INVALIDA" promptTitle="Fecha de Generacion del Reporte " prompt="Diligenciar la fecha de Generacion de este Reporte de Procesos Judiciales Formato (DD/MM/AAAA)" sqref="D8" xr:uid="{00000000-0002-0000-0300-000000000000}">
      <formula1>44742</formula1>
      <formula2>44823</formula2>
    </dataValidation>
    <dataValidation type="whole" operator="greaterThanOrEqual" showInputMessage="1" showErrorMessage="1" errorTitle="Numero Invalido" promptTitle="Ingrese la cantidad Solicitada" prompt="Ingrese la cantidad Solicitada" sqref="D11:D13 D16:D17 D21:D22 D28:D32 G9:G11 G15:G18 G21:H24" xr:uid="{00000000-0002-0000-0300-000001000000}">
      <formula1>0</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V23"/>
  <sheetViews>
    <sheetView showGridLines="0" workbookViewId="0">
      <selection activeCell="F17" sqref="F17:G22"/>
    </sheetView>
  </sheetViews>
  <sheetFormatPr baseColWidth="10" defaultRowHeight="15" x14ac:dyDescent="0.25"/>
  <cols>
    <col min="1" max="1" width="3.85546875" style="1" customWidth="1"/>
    <col min="2" max="2" width="11.42578125" style="1"/>
    <col min="3" max="3" width="57.85546875" style="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c r="V2" s="1">
        <f>+D13+D14</f>
        <v>0</v>
      </c>
    </row>
    <row r="3" spans="2:22" x14ac:dyDescent="0.25">
      <c r="B3" s="13"/>
      <c r="H3" s="14"/>
      <c r="V3" s="25">
        <f>+IF(V2&lt;=20,V2,IF(ROUNDDOWN(V2*10%,0)&lt;20,20,ROUNDDOWN(V2*10%,0)))</f>
        <v>0</v>
      </c>
    </row>
    <row r="4" spans="2:22" x14ac:dyDescent="0.25">
      <c r="B4" s="13"/>
      <c r="H4" s="14"/>
    </row>
    <row r="5" spans="2:22" x14ac:dyDescent="0.25">
      <c r="B5" s="13"/>
      <c r="H5" s="14"/>
    </row>
    <row r="6" spans="2:22" ht="15" customHeight="1" x14ac:dyDescent="0.25">
      <c r="B6" s="13"/>
      <c r="G6" s="26"/>
      <c r="H6" s="27"/>
    </row>
    <row r="7" spans="2:22" ht="23.25" x14ac:dyDescent="0.25">
      <c r="B7" s="13"/>
      <c r="C7" s="107" t="s">
        <v>146</v>
      </c>
      <c r="D7" s="107"/>
      <c r="E7" s="107"/>
      <c r="F7" s="107"/>
      <c r="G7" s="107"/>
      <c r="H7" s="27"/>
    </row>
    <row r="8" spans="2:22" x14ac:dyDescent="0.25">
      <c r="B8" s="13"/>
      <c r="E8" s="74" t="s">
        <v>143</v>
      </c>
      <c r="H8" s="14"/>
      <c r="T8" s="1" t="s">
        <v>13</v>
      </c>
    </row>
    <row r="9" spans="2:22" ht="15" customHeight="1" x14ac:dyDescent="0.25">
      <c r="B9" s="13"/>
      <c r="C9" s="21" t="s">
        <v>158</v>
      </c>
      <c r="D9" s="21" t="s">
        <v>23</v>
      </c>
      <c r="E9"/>
      <c r="F9" s="90" t="str">
        <f>"Seleccione una muestra de "&amp;V3&amp;" prejudiciales activos registrados antes de 1 de enero de 2022 y complete la siguiente tabla"</f>
        <v>Seleccione una muestra de 0 prejudiciales activos registrados antes de 1 de enero de 2022 y complete la siguiente tabla</v>
      </c>
      <c r="G9" s="91"/>
      <c r="H9" s="14"/>
      <c r="T9" s="1" t="s">
        <v>14</v>
      </c>
    </row>
    <row r="10" spans="2:22" x14ac:dyDescent="0.25">
      <c r="B10" s="13"/>
      <c r="C10" s="18" t="s">
        <v>174</v>
      </c>
      <c r="D10" s="68">
        <v>8</v>
      </c>
      <c r="E10"/>
      <c r="F10" s="92"/>
      <c r="G10" s="93"/>
      <c r="H10" s="14"/>
    </row>
    <row r="11" spans="2:22" x14ac:dyDescent="0.25">
      <c r="B11" s="13"/>
      <c r="C11" s="18" t="s">
        <v>52</v>
      </c>
      <c r="D11" s="68">
        <v>8</v>
      </c>
      <c r="E11"/>
      <c r="F11" s="22" t="s">
        <v>31</v>
      </c>
      <c r="G11" s="22" t="s">
        <v>54</v>
      </c>
      <c r="H11" s="14"/>
    </row>
    <row r="12" spans="2:22" x14ac:dyDescent="0.25">
      <c r="B12" s="13"/>
      <c r="C12" s="18" t="s">
        <v>159</v>
      </c>
      <c r="D12" s="68">
        <v>8</v>
      </c>
      <c r="E12"/>
      <c r="F12" s="30" t="s">
        <v>55</v>
      </c>
      <c r="G12" s="68">
        <v>0</v>
      </c>
      <c r="H12" s="14"/>
    </row>
    <row r="13" spans="2:22" x14ac:dyDescent="0.25">
      <c r="B13" s="13"/>
      <c r="C13" s="18" t="s">
        <v>161</v>
      </c>
      <c r="D13" s="68">
        <v>0</v>
      </c>
      <c r="E13"/>
      <c r="F13" s="18" t="s">
        <v>148</v>
      </c>
      <c r="G13" s="68">
        <v>0</v>
      </c>
      <c r="H13" s="14"/>
    </row>
    <row r="14" spans="2:22" x14ac:dyDescent="0.25">
      <c r="B14" s="13"/>
      <c r="C14" s="18" t="s">
        <v>160</v>
      </c>
      <c r="D14" s="68">
        <v>0</v>
      </c>
      <c r="E14"/>
      <c r="F14"/>
      <c r="G14"/>
      <c r="H14" s="14"/>
    </row>
    <row r="15" spans="2:22" x14ac:dyDescent="0.25">
      <c r="B15" s="13"/>
      <c r="E15"/>
      <c r="F15"/>
      <c r="G15"/>
      <c r="H15" s="14"/>
    </row>
    <row r="16" spans="2:22" x14ac:dyDescent="0.25">
      <c r="B16" s="13"/>
      <c r="C16" s="21" t="s">
        <v>147</v>
      </c>
      <c r="D16" s="21" t="s">
        <v>23</v>
      </c>
      <c r="E16"/>
      <c r="F16" s="109" t="s">
        <v>88</v>
      </c>
      <c r="G16" s="109"/>
      <c r="H16" s="14"/>
    </row>
    <row r="17" spans="2:8" x14ac:dyDescent="0.25">
      <c r="B17" s="13"/>
      <c r="C17" s="18" t="s">
        <v>179</v>
      </c>
      <c r="D17" s="68">
        <v>8</v>
      </c>
      <c r="E17"/>
      <c r="F17" s="106" t="s">
        <v>194</v>
      </c>
      <c r="G17" s="106"/>
      <c r="H17" s="14"/>
    </row>
    <row r="18" spans="2:8" x14ac:dyDescent="0.25">
      <c r="B18" s="13"/>
      <c r="C18" s="18" t="s">
        <v>187</v>
      </c>
      <c r="D18" s="68">
        <v>8</v>
      </c>
      <c r="E18"/>
      <c r="F18" s="106"/>
      <c r="G18" s="106"/>
      <c r="H18" s="14"/>
    </row>
    <row r="19" spans="2:8" x14ac:dyDescent="0.25">
      <c r="B19" s="13"/>
      <c r="C19"/>
      <c r="D19"/>
      <c r="E19"/>
      <c r="F19" s="106"/>
      <c r="G19" s="106"/>
      <c r="H19" s="14"/>
    </row>
    <row r="20" spans="2:8" x14ac:dyDescent="0.25">
      <c r="B20" s="13"/>
      <c r="C20"/>
      <c r="D20"/>
      <c r="E20"/>
      <c r="F20" s="106"/>
      <c r="G20" s="106"/>
      <c r="H20" s="14"/>
    </row>
    <row r="21" spans="2:8" x14ac:dyDescent="0.25">
      <c r="B21" s="13"/>
      <c r="E21"/>
      <c r="F21" s="106"/>
      <c r="G21" s="106"/>
      <c r="H21" s="14"/>
    </row>
    <row r="22" spans="2:8" x14ac:dyDescent="0.25">
      <c r="B22" s="13"/>
      <c r="E22"/>
      <c r="F22" s="106"/>
      <c r="G22" s="106"/>
      <c r="H22" s="14"/>
    </row>
    <row r="23" spans="2:8" ht="15.75" thickBot="1" x14ac:dyDescent="0.3">
      <c r="B23" s="15"/>
      <c r="C23" s="16"/>
      <c r="D23" s="16"/>
      <c r="E23" s="16"/>
      <c r="F23" s="16"/>
      <c r="G23" s="16"/>
      <c r="H23" s="17"/>
    </row>
  </sheetData>
  <sheetProtection algorithmName="SHA-512" hashValue="Wf5KuS89gzAkE/zlROayh3GmR2VHv5jD9K3uyAQup5YkvfIVH9881Kz9QUlC5khUuPa2X9qKcAYrADqr5rDyTQ==" saltValue="pjCYByopMlSVTaLu5XMRtw==" spinCount="100000" sheet="1" objects="1" scenarios="1"/>
  <mergeCells count="4">
    <mergeCell ref="F9:G10"/>
    <mergeCell ref="C7:G7"/>
    <mergeCell ref="F16:G16"/>
    <mergeCell ref="F17:G22"/>
  </mergeCells>
  <conditionalFormatting sqref="D10:D14">
    <cfRule type="containsBlanks" dxfId="10" priority="4">
      <formula>LEN(TRIM(D10))=0</formula>
    </cfRule>
  </conditionalFormatting>
  <conditionalFormatting sqref="D17:D18">
    <cfRule type="containsBlanks" dxfId="9" priority="3">
      <formula>LEN(TRIM(D17))=0</formula>
    </cfRule>
  </conditionalFormatting>
  <conditionalFormatting sqref="F17">
    <cfRule type="containsBlanks" dxfId="8" priority="1">
      <formula>LEN(TRIM(F17))=0</formula>
    </cfRule>
  </conditionalFormatting>
  <conditionalFormatting sqref="G12:G13">
    <cfRule type="containsBlanks" dxfId="7" priority="2">
      <formula>LEN(TRIM(G12))=0</formula>
    </cfRule>
  </conditionalFormatting>
  <dataValidations count="1">
    <dataValidation type="whole" operator="greaterThanOrEqual" showInputMessage="1" showErrorMessage="1" errorTitle="Numero Invalido" promptTitle="Ingrese la cantidad Solicitada" prompt="Ingrese la cantidad Solicitada" sqref="D10:D14 D17:D18 G12:G13" xr:uid="{00000000-0002-0000-0400-000000000000}">
      <formula1>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B1:V17"/>
  <sheetViews>
    <sheetView showGridLines="0" topLeftCell="D1" workbookViewId="0">
      <selection activeCell="G10" sqref="G10"/>
    </sheetView>
  </sheetViews>
  <sheetFormatPr baseColWidth="10" defaultRowHeight="15" x14ac:dyDescent="0.25"/>
  <cols>
    <col min="1" max="1" width="3.85546875" style="1" customWidth="1"/>
    <col min="2" max="2" width="11.42578125" style="1"/>
    <col min="3" max="3" width="53.5703125" style="1" customWidth="1"/>
    <col min="4" max="4" width="20.85546875" style="1" customWidth="1"/>
    <col min="5" max="5" width="6.28515625" style="1" customWidth="1"/>
    <col min="6" max="6" width="64.5703125" style="1" customWidth="1"/>
    <col min="7" max="7" width="21.710937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f>+IF(D10&lt;=10,D10,IF(ROUNDDOWN(D10*10%,0)&gt;10,10,ROUNDDOWN(D10*10%,0)))</f>
        <v>0</v>
      </c>
    </row>
    <row r="4" spans="2:22" x14ac:dyDescent="0.25">
      <c r="B4" s="13"/>
      <c r="H4" s="14"/>
    </row>
    <row r="5" spans="2:22" x14ac:dyDescent="0.25">
      <c r="B5" s="13"/>
      <c r="H5" s="14"/>
    </row>
    <row r="6" spans="2:22" ht="36.75" customHeight="1" x14ac:dyDescent="0.35">
      <c r="B6" s="13"/>
      <c r="C6" s="28" t="s">
        <v>67</v>
      </c>
      <c r="D6" s="29"/>
      <c r="E6" s="24"/>
      <c r="F6"/>
      <c r="G6"/>
      <c r="H6" s="27"/>
    </row>
    <row r="7" spans="2:22" x14ac:dyDescent="0.25">
      <c r="B7" s="13"/>
      <c r="C7" s="1" t="s">
        <v>143</v>
      </c>
      <c r="F7"/>
      <c r="G7"/>
      <c r="H7" s="14"/>
      <c r="T7" s="1" t="s">
        <v>13</v>
      </c>
    </row>
    <row r="8" spans="2:22" x14ac:dyDescent="0.25">
      <c r="B8" s="13"/>
      <c r="C8" s="21" t="s">
        <v>67</v>
      </c>
      <c r="D8" s="21" t="s">
        <v>23</v>
      </c>
      <c r="E8"/>
      <c r="F8" s="21" t="s">
        <v>67</v>
      </c>
      <c r="G8" s="21" t="s">
        <v>23</v>
      </c>
      <c r="H8" s="14"/>
      <c r="T8" s="1" t="s">
        <v>14</v>
      </c>
    </row>
    <row r="9" spans="2:22" x14ac:dyDescent="0.25">
      <c r="B9" s="13"/>
      <c r="C9" s="18" t="s">
        <v>175</v>
      </c>
      <c r="D9" s="68">
        <v>0</v>
      </c>
      <c r="E9"/>
      <c r="F9" s="18" t="s">
        <v>176</v>
      </c>
      <c r="G9" s="68">
        <v>0</v>
      </c>
      <c r="H9" s="14"/>
    </row>
    <row r="10" spans="2:22" x14ac:dyDescent="0.25">
      <c r="B10" s="13"/>
      <c r="C10" s="18" t="s">
        <v>180</v>
      </c>
      <c r="D10" s="68">
        <v>0</v>
      </c>
      <c r="E10"/>
      <c r="F10" s="18" t="s">
        <v>86</v>
      </c>
      <c r="G10" s="68">
        <v>0</v>
      </c>
      <c r="H10" s="14"/>
    </row>
    <row r="11" spans="2:22" x14ac:dyDescent="0.25">
      <c r="B11" s="13"/>
      <c r="D11" s="47"/>
      <c r="E11"/>
      <c r="G11" s="48"/>
      <c r="H11" s="14"/>
    </row>
    <row r="12" spans="2:22" x14ac:dyDescent="0.25">
      <c r="B12" s="13"/>
      <c r="C12" s="49" t="s">
        <v>90</v>
      </c>
      <c r="D12" s="47"/>
      <c r="E12"/>
      <c r="G12" s="48"/>
      <c r="H12" s="14"/>
      <c r="T12" s="1">
        <f>IF(D9="",0,1)</f>
        <v>1</v>
      </c>
    </row>
    <row r="13" spans="2:22" x14ac:dyDescent="0.25">
      <c r="B13" s="13"/>
      <c r="C13" s="94"/>
      <c r="D13" s="95"/>
      <c r="E13" s="95"/>
      <c r="F13" s="95"/>
      <c r="G13" s="96"/>
      <c r="H13" s="14"/>
    </row>
    <row r="14" spans="2:22" x14ac:dyDescent="0.25">
      <c r="B14" s="13"/>
      <c r="C14" s="97"/>
      <c r="D14" s="98"/>
      <c r="E14" s="98"/>
      <c r="F14" s="98"/>
      <c r="G14" s="99"/>
      <c r="H14" s="14"/>
    </row>
    <row r="15" spans="2:22" x14ac:dyDescent="0.25">
      <c r="B15" s="13"/>
      <c r="C15" s="97"/>
      <c r="D15" s="98"/>
      <c r="E15" s="98"/>
      <c r="F15" s="98"/>
      <c r="G15" s="99"/>
      <c r="H15" s="14"/>
    </row>
    <row r="16" spans="2:22" x14ac:dyDescent="0.25">
      <c r="B16" s="13"/>
      <c r="C16" s="100"/>
      <c r="D16" s="101"/>
      <c r="E16" s="101"/>
      <c r="F16" s="101"/>
      <c r="G16" s="102"/>
      <c r="H16" s="14"/>
      <c r="T16" s="1">
        <f>IF(G9="",0,1)</f>
        <v>1</v>
      </c>
    </row>
    <row r="17" spans="2:20" ht="15.75" thickBot="1" x14ac:dyDescent="0.3">
      <c r="B17" s="15"/>
      <c r="C17" s="16"/>
      <c r="D17" s="16"/>
      <c r="E17" s="16"/>
      <c r="F17" s="16"/>
      <c r="G17" s="16"/>
      <c r="H17" s="17"/>
      <c r="T17" s="1">
        <f>+T12+T16</f>
        <v>2</v>
      </c>
    </row>
  </sheetData>
  <sheetProtection algorithmName="SHA-512" hashValue="+FCFzMTUyQz9xCbsVZjWh6VfuEuNyvSas18p2Zc+tciO//oKW2KvySRCIuGHsJUxL58937RSbcNcAVq208JAUg==" saltValue="SyOhJUcB2fukD14ffgbYiQ==" spinCount="100000" sheet="1"/>
  <mergeCells count="1">
    <mergeCell ref="C13:G16"/>
  </mergeCells>
  <conditionalFormatting sqref="C13">
    <cfRule type="containsBlanks" dxfId="6" priority="3">
      <formula>LEN(TRIM(C13))=0</formula>
    </cfRule>
  </conditionalFormatting>
  <conditionalFormatting sqref="D9:D10">
    <cfRule type="containsBlanks" dxfId="5" priority="2">
      <formula>LEN(TRIM(D9))=0</formula>
    </cfRule>
  </conditionalFormatting>
  <conditionalFormatting sqref="G9:G10">
    <cfRule type="containsBlanks" dxfId="4" priority="1">
      <formula>LEN(TRIM(G9))=0</formula>
    </cfRule>
  </conditionalFormatting>
  <dataValidations count="1">
    <dataValidation type="whole" operator="greaterThanOrEqual" showInputMessage="1" showErrorMessage="1" errorTitle="Numero Invalido" promptTitle="Ingrese la cantidad Solicitada" prompt="Ingrese la cantidad Solicitada" sqref="D9:D10 G9:G10" xr:uid="{00000000-0002-0000-0500-000000000000}">
      <formula1>0</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1:V11"/>
  <sheetViews>
    <sheetView showGridLines="0" workbookViewId="0">
      <selection activeCell="A8" sqref="A8"/>
    </sheetView>
  </sheetViews>
  <sheetFormatPr baseColWidth="10" defaultRowHeight="15" x14ac:dyDescent="0.25"/>
  <cols>
    <col min="1" max="1" width="3.85546875" style="1" customWidth="1"/>
    <col min="2" max="2" width="11.42578125" style="1"/>
    <col min="3" max="3" width="44.140625" style="1" customWidth="1"/>
    <col min="4" max="4" width="20.85546875" style="1" customWidth="1"/>
    <col min="5" max="5" width="6.28515625" style="1" customWidth="1"/>
    <col min="6" max="6" width="36.42578125" style="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t="e">
        <f>+IF(D10&lt;=10,D10,IF(ROUNDDOWN(D10*10%,0)&gt;10,10,ROUNDDOWN(D10*10%,0)))</f>
        <v>#VALUE!</v>
      </c>
    </row>
    <row r="4" spans="2:22" x14ac:dyDescent="0.25">
      <c r="B4" s="13"/>
      <c r="H4" s="14"/>
    </row>
    <row r="5" spans="2:22" x14ac:dyDescent="0.25">
      <c r="B5" s="13"/>
      <c r="H5" s="14"/>
    </row>
    <row r="6" spans="2:22" ht="21.75" customHeight="1" x14ac:dyDescent="0.35">
      <c r="B6" s="13"/>
      <c r="C6" s="107" t="s">
        <v>8</v>
      </c>
      <c r="D6" s="107"/>
      <c r="E6" s="24"/>
      <c r="F6"/>
      <c r="G6"/>
      <c r="H6" s="27"/>
      <c r="T6" s="1" t="s">
        <v>12</v>
      </c>
    </row>
    <row r="7" spans="2:22" x14ac:dyDescent="0.25">
      <c r="B7" s="13"/>
      <c r="C7" s="1" t="s">
        <v>143</v>
      </c>
      <c r="F7" s="50" t="s">
        <v>90</v>
      </c>
      <c r="G7"/>
      <c r="H7" s="14"/>
      <c r="T7" s="1" t="s">
        <v>13</v>
      </c>
    </row>
    <row r="8" spans="2:22" x14ac:dyDescent="0.25">
      <c r="B8" s="13"/>
      <c r="C8" s="21" t="s">
        <v>30</v>
      </c>
      <c r="D8" s="21" t="s">
        <v>23</v>
      </c>
      <c r="E8"/>
      <c r="F8" s="94"/>
      <c r="G8" s="96"/>
      <c r="H8" s="14"/>
      <c r="T8" s="1" t="s">
        <v>14</v>
      </c>
    </row>
    <row r="9" spans="2:22" x14ac:dyDescent="0.25">
      <c r="B9" s="13"/>
      <c r="C9" s="18" t="s">
        <v>71</v>
      </c>
      <c r="D9" s="68" t="s">
        <v>13</v>
      </c>
      <c r="E9"/>
      <c r="F9" s="97"/>
      <c r="G9" s="99"/>
      <c r="H9" s="14"/>
    </row>
    <row r="10" spans="2:22" x14ac:dyDescent="0.25">
      <c r="B10" s="13"/>
      <c r="C10" s="18" t="s">
        <v>188</v>
      </c>
      <c r="D10" s="68" t="s">
        <v>13</v>
      </c>
      <c r="E10"/>
      <c r="F10" s="100"/>
      <c r="G10" s="102"/>
      <c r="H10" s="14"/>
    </row>
    <row r="11" spans="2:22" ht="15.75" thickBot="1" x14ac:dyDescent="0.3">
      <c r="B11" s="15"/>
      <c r="C11" s="16"/>
      <c r="D11" s="16"/>
      <c r="E11" s="16"/>
      <c r="F11" s="16"/>
      <c r="G11" s="16"/>
      <c r="H11" s="17"/>
    </row>
  </sheetData>
  <sheetProtection algorithmName="SHA-512" hashValue="5qujBfQQ7RZMhSfW3LqfxXxVuPd8KbOJQKh15P8GKG8cOXsJPu3apxq/6MgUYGlAEizpvLIU3x8ux0MZK7Zg3A==" saltValue="jV6bSp1iEYBcnSzTRXO6Og==" spinCount="100000" sheet="1" objects="1" scenarios="1"/>
  <mergeCells count="2">
    <mergeCell ref="C6:D6"/>
    <mergeCell ref="F8:G10"/>
  </mergeCells>
  <conditionalFormatting sqref="D9:D10">
    <cfRule type="containsBlanks" dxfId="3" priority="1">
      <formula>LEN(TRIM(D9))=0</formula>
    </cfRule>
  </conditionalFormatting>
  <conditionalFormatting sqref="F8">
    <cfRule type="containsBlanks" dxfId="2" priority="2">
      <formula>LEN(TRIM(F8))=0</formula>
    </cfRule>
  </conditionalFormatting>
  <dataValidations xWindow="514" yWindow="409" count="2">
    <dataValidation type="list" showInputMessage="1" showErrorMessage="1" promptTitle="Gestiona o No Pagos" prompt="Indique si su entidad Gestiona o No pagos o reliza Informes a traves de SIIF" sqref="D9" xr:uid="{00000000-0002-0000-0600-000000000000}">
      <formula1>$T$6:$T$7</formula1>
    </dataValidation>
    <dataValidation type="list" showInputMessage="1" showErrorMessage="1" promptTitle="Uso del Modulo de Pagos" prompt="Indique si su entidad Gestiona o No pagos o reliza Informes a traves de SIIF" sqref="D10" xr:uid="{00000000-0002-0000-0600-000001000000}">
      <formula1>$T$6:$T$7</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B2:M28"/>
  <sheetViews>
    <sheetView showGridLines="0" tabSelected="1" zoomScale="85" zoomScaleNormal="85" workbookViewId="0">
      <selection activeCell="B28" sqref="B28"/>
    </sheetView>
  </sheetViews>
  <sheetFormatPr baseColWidth="10" defaultRowHeight="15" x14ac:dyDescent="0.25"/>
  <cols>
    <col min="2" max="2" width="42.7109375" customWidth="1"/>
    <col min="3" max="3" width="14.5703125" bestFit="1" customWidth="1"/>
    <col min="5" max="5" width="33" bestFit="1" customWidth="1"/>
    <col min="6" max="6" width="14.5703125" bestFit="1" customWidth="1"/>
  </cols>
  <sheetData>
    <row r="2" spans="2:13" ht="18.75" x14ac:dyDescent="0.3">
      <c r="B2" s="116" t="s">
        <v>10</v>
      </c>
      <c r="C2" s="116"/>
      <c r="D2" s="116"/>
      <c r="E2" s="116"/>
      <c r="F2" s="116"/>
      <c r="G2" s="116"/>
      <c r="H2" s="39"/>
      <c r="I2" s="39"/>
      <c r="J2" s="39"/>
      <c r="K2" s="39"/>
      <c r="L2" s="39"/>
      <c r="M2" s="40"/>
    </row>
    <row r="3" spans="2:13" ht="18.75" x14ac:dyDescent="0.3">
      <c r="B3" s="116" t="s">
        <v>11</v>
      </c>
      <c r="C3" s="116"/>
      <c r="D3" s="116"/>
      <c r="E3" s="116"/>
      <c r="F3" s="116"/>
      <c r="G3" s="116"/>
      <c r="H3" s="39"/>
      <c r="I3" s="39"/>
      <c r="J3" s="39"/>
      <c r="K3" s="39"/>
      <c r="L3" s="39"/>
      <c r="M3" s="40"/>
    </row>
    <row r="4" spans="2:13" ht="24" thickBot="1" x14ac:dyDescent="0.4">
      <c r="B4" s="35"/>
      <c r="C4" s="75"/>
      <c r="D4" s="75" t="s">
        <v>178</v>
      </c>
      <c r="E4" s="35"/>
      <c r="F4" s="35"/>
      <c r="G4" s="35"/>
      <c r="H4" s="35"/>
      <c r="I4" s="35"/>
      <c r="J4" s="35"/>
      <c r="K4" s="35"/>
      <c r="L4" s="35"/>
      <c r="M4" s="35"/>
    </row>
    <row r="5" spans="2:13" ht="15.75" thickBot="1" x14ac:dyDescent="0.3">
      <c r="B5" t="s">
        <v>183</v>
      </c>
      <c r="C5" s="110"/>
      <c r="D5" s="111"/>
      <c r="E5" s="111"/>
      <c r="F5" s="111"/>
      <c r="G5" s="112"/>
    </row>
    <row r="6" spans="2:13" ht="15.75" thickBot="1" x14ac:dyDescent="0.3">
      <c r="B6" t="s">
        <v>184</v>
      </c>
      <c r="C6" s="113"/>
      <c r="D6" s="114"/>
      <c r="E6" s="114"/>
      <c r="F6" s="114"/>
      <c r="G6" s="115"/>
    </row>
    <row r="8" spans="2:13" x14ac:dyDescent="0.25">
      <c r="B8" t="s">
        <v>37</v>
      </c>
      <c r="C8" s="38" t="str">
        <f>+IF(SUM(USUARIOS!I12:J17)=0,"Falta diligenciar","")</f>
        <v/>
      </c>
      <c r="E8" t="s">
        <v>74</v>
      </c>
      <c r="F8" s="38" t="str">
        <f>+IF(PREJUDICIALES!$D$10="","Falta  actualizar","")</f>
        <v/>
      </c>
    </row>
    <row r="9" spans="2:13" x14ac:dyDescent="0.25">
      <c r="B9" s="37" t="s">
        <v>40</v>
      </c>
      <c r="C9" s="73">
        <f>+SUM(USUARIOS!I12:I17)/(6-SUM(USUARIOS!H12:H17))</f>
        <v>0.83333333333333337</v>
      </c>
      <c r="E9" s="37" t="s">
        <v>45</v>
      </c>
      <c r="F9" s="72">
        <f>+PREJUDICIALES!$D$11</f>
        <v>8</v>
      </c>
    </row>
    <row r="10" spans="2:13" x14ac:dyDescent="0.25">
      <c r="B10" s="37" t="s">
        <v>38</v>
      </c>
      <c r="C10" s="72">
        <f>+ABOGADOS!$D$12+SUM(USUARIOS!I12:I17)</f>
        <v>19</v>
      </c>
      <c r="E10" s="37" t="s">
        <v>43</v>
      </c>
      <c r="F10" s="73">
        <f>IFERROR(PREJUDICIALES!$D$11/PREJUDICIALES!$D$10,"")</f>
        <v>1</v>
      </c>
    </row>
    <row r="11" spans="2:13" x14ac:dyDescent="0.25">
      <c r="B11" s="37" t="s">
        <v>9</v>
      </c>
      <c r="C11" s="72" t="s">
        <v>104</v>
      </c>
      <c r="E11" s="37" t="s">
        <v>46</v>
      </c>
      <c r="F11" s="73" t="str">
        <f>IFERROR(PREJUDICIALES!$G$13/PREJUDICIALES!$V$3,"")</f>
        <v/>
      </c>
    </row>
    <row r="12" spans="2:13" x14ac:dyDescent="0.25">
      <c r="B12" s="37" t="s">
        <v>39</v>
      </c>
      <c r="C12" s="73">
        <f>IFERROR((ABOGADOS!$G$17+ABOGADOS!$G$18+ABOGADOS!$G$19*0.5)/ABOGADOS!D12,"")</f>
        <v>1</v>
      </c>
    </row>
    <row r="13" spans="2:13" x14ac:dyDescent="0.25">
      <c r="E13" t="s">
        <v>67</v>
      </c>
      <c r="F13" s="38" t="str">
        <f>+IF(ARBITRAMENTOS!T17=0,"Falta  actualizar","")</f>
        <v/>
      </c>
    </row>
    <row r="14" spans="2:13" x14ac:dyDescent="0.25">
      <c r="B14" t="s">
        <v>73</v>
      </c>
      <c r="C14" s="38" t="str">
        <f>+IF(JUDICIALES!$D$11="","Falta  actualizar","")</f>
        <v/>
      </c>
      <c r="E14" s="37" t="s">
        <v>44</v>
      </c>
      <c r="F14" s="72">
        <f>+ARBITRAMENTOS!D10</f>
        <v>0</v>
      </c>
    </row>
    <row r="15" spans="2:13" x14ac:dyDescent="0.25">
      <c r="B15" s="37" t="s">
        <v>41</v>
      </c>
      <c r="C15" s="72">
        <f>+JUDICIALES!$D$12</f>
        <v>716</v>
      </c>
      <c r="E15" s="37" t="s">
        <v>43</v>
      </c>
      <c r="F15" s="73" t="str">
        <f>IFERROR(ARBITRAMENTOS!D10/ARBITRAMENTOS!D9,"")</f>
        <v/>
      </c>
    </row>
    <row r="16" spans="2:13" x14ac:dyDescent="0.25">
      <c r="B16" s="37" t="s">
        <v>43</v>
      </c>
      <c r="C16" s="73">
        <f>IFERROR(JUDICIALES!$D$12/JUDICIALES!$D$11,"")</f>
        <v>1</v>
      </c>
    </row>
    <row r="17" spans="2:6" x14ac:dyDescent="0.25">
      <c r="B17" s="37" t="s">
        <v>47</v>
      </c>
      <c r="C17" s="73">
        <f>IFERROR(JUDICIALES!$G$11/JUDICIALES!$G$10,"")</f>
        <v>1</v>
      </c>
      <c r="E17" t="s">
        <v>70</v>
      </c>
      <c r="F17" s="38" t="str">
        <f>+IF(PAGOS!D9="","Falta  actualizar","")</f>
        <v/>
      </c>
    </row>
    <row r="18" spans="2:6" x14ac:dyDescent="0.25">
      <c r="B18" s="37" t="s">
        <v>42</v>
      </c>
      <c r="C18" s="72">
        <f>IFERROR(C15/ABOGADOS!$D$12,"")</f>
        <v>51.142857142857146</v>
      </c>
      <c r="E18" s="37" t="s">
        <v>186</v>
      </c>
      <c r="F18" s="72" t="str">
        <f>+IF(PAGOS!D10="No","No","Si")</f>
        <v>No</v>
      </c>
    </row>
    <row r="19" spans="2:6" x14ac:dyDescent="0.25">
      <c r="B19" s="37" t="s">
        <v>72</v>
      </c>
      <c r="C19" s="73">
        <f>IFERROR(1-(JUDICIALES!$H$22+JUDICIALES!$H$23+JUDICIALES!$H$24)/(JUDICIALES!$G$22+JUDICIALES!$G$23+JUDICIALES!$G$24),"")</f>
        <v>1</v>
      </c>
      <c r="E19" s="37" t="s">
        <v>182</v>
      </c>
      <c r="F19" s="72" t="str">
        <f>+IF(PAGOS!D9="No","No aplica","Si")</f>
        <v>No aplica</v>
      </c>
    </row>
    <row r="21" spans="2:6" ht="15.75" thickBot="1" x14ac:dyDescent="0.3"/>
    <row r="22" spans="2:6" x14ac:dyDescent="0.25">
      <c r="B22" s="2" t="s">
        <v>90</v>
      </c>
      <c r="C22" s="3"/>
      <c r="D22" s="3"/>
      <c r="E22" s="3"/>
      <c r="F22" s="4"/>
    </row>
    <row r="23" spans="2:6" x14ac:dyDescent="0.25">
      <c r="B23" s="94"/>
      <c r="C23" s="95"/>
      <c r="D23" s="95"/>
      <c r="E23" s="95"/>
      <c r="F23" s="96"/>
    </row>
    <row r="24" spans="2:6" x14ac:dyDescent="0.25">
      <c r="B24" s="97"/>
      <c r="C24" s="98"/>
      <c r="D24" s="98"/>
      <c r="E24" s="98"/>
      <c r="F24" s="99"/>
    </row>
    <row r="25" spans="2:6" x14ac:dyDescent="0.25">
      <c r="B25" s="97"/>
      <c r="C25" s="98"/>
      <c r="D25" s="98"/>
      <c r="E25" s="98"/>
      <c r="F25" s="99"/>
    </row>
    <row r="26" spans="2:6" x14ac:dyDescent="0.25">
      <c r="B26" s="100"/>
      <c r="C26" s="101"/>
      <c r="D26" s="101"/>
      <c r="E26" s="101"/>
      <c r="F26" s="102"/>
    </row>
    <row r="27" spans="2:6" x14ac:dyDescent="0.25">
      <c r="B27" t="s">
        <v>177</v>
      </c>
    </row>
    <row r="28" spans="2:6" x14ac:dyDescent="0.25">
      <c r="B28" t="s">
        <v>185</v>
      </c>
    </row>
  </sheetData>
  <sheetProtection algorithmName="SHA-512" hashValue="MI9IAg9m6njNGmuBCGKgMta3QjAcMvvvmQcsk91qXfKK89k6AsSUy+qvJRfgCqbJjnNMaffzwJpEaNlzAWfS9g==" saltValue="KYBE4UEMNlJg3uLSyGLznw==" spinCount="100000" sheet="1" objects="1" scenarios="1"/>
  <mergeCells count="5">
    <mergeCell ref="C5:G5"/>
    <mergeCell ref="C6:G6"/>
    <mergeCell ref="B2:G2"/>
    <mergeCell ref="B3:G3"/>
    <mergeCell ref="B23:F26"/>
  </mergeCells>
  <conditionalFormatting sqref="B23">
    <cfRule type="containsBlanks" dxfId="1" priority="3">
      <formula>LEN(TRIM(B23))=0</formula>
    </cfRule>
  </conditionalFormatting>
  <conditionalFormatting sqref="C5:C6">
    <cfRule type="containsBlanks" dxfId="0" priority="1">
      <formula>LEN(TRIM(C5))=0</formula>
    </cfRule>
  </conditionalFormatting>
  <dataValidations count="2">
    <dataValidation allowBlank="1" showInputMessage="1" showErrorMessage="1" promptTitle="Nombres y Apellidos" prompt="Diligencie los nombres y apellidos del jefe de control interno que esta reportando" sqref="C6:G6" xr:uid="{00000000-0002-0000-0700-000000000000}"/>
    <dataValidation allowBlank="1" showInputMessage="1" showErrorMessage="1" promptTitle="Nombre entidad que reporta" prompt="Diligenciar Nombre de entidad" sqref="C5:G5" xr:uid="{00000000-0002-0000-0700-000001000000}"/>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2:BO18"/>
  <sheetViews>
    <sheetView topLeftCell="BI1" zoomScaleNormal="100" workbookViewId="0">
      <selection activeCell="BO3" sqref="BO3"/>
    </sheetView>
  </sheetViews>
  <sheetFormatPr baseColWidth="10" defaultColWidth="10.7109375" defaultRowHeight="15" x14ac:dyDescent="0.25"/>
  <cols>
    <col min="1" max="1" width="34.5703125" style="60" customWidth="1"/>
    <col min="2" max="2" width="29.5703125" style="60" customWidth="1"/>
    <col min="3" max="16384" width="10.7109375" style="60"/>
  </cols>
  <sheetData>
    <row r="2" spans="1:67" x14ac:dyDescent="0.25">
      <c r="A2" s="63" t="s">
        <v>36</v>
      </c>
      <c r="B2" s="63" t="s">
        <v>108</v>
      </c>
      <c r="C2" s="63" t="s">
        <v>21</v>
      </c>
      <c r="D2" s="63" t="s">
        <v>22</v>
      </c>
      <c r="E2" s="63" t="s">
        <v>26</v>
      </c>
      <c r="F2" s="63" t="s">
        <v>20</v>
      </c>
      <c r="G2" s="63" t="s">
        <v>97</v>
      </c>
      <c r="H2" s="63" t="s">
        <v>98</v>
      </c>
      <c r="I2" s="64" t="s">
        <v>109</v>
      </c>
      <c r="J2" s="64" t="s">
        <v>110</v>
      </c>
      <c r="K2" s="64" t="s">
        <v>111</v>
      </c>
      <c r="L2" s="64" t="s">
        <v>112</v>
      </c>
      <c r="M2" s="64" t="s">
        <v>113</v>
      </c>
      <c r="N2" s="64" t="s">
        <v>114</v>
      </c>
      <c r="O2" s="64" t="s">
        <v>115</v>
      </c>
      <c r="P2" s="63" t="s">
        <v>27</v>
      </c>
      <c r="Q2" s="63" t="s">
        <v>28</v>
      </c>
      <c r="R2" s="63" t="s">
        <v>29</v>
      </c>
      <c r="S2" s="63" t="s">
        <v>116</v>
      </c>
      <c r="T2" s="63" t="s">
        <v>117</v>
      </c>
      <c r="U2" s="63" t="s">
        <v>35</v>
      </c>
      <c r="V2" s="63" t="s">
        <v>118</v>
      </c>
      <c r="W2" s="63" t="s">
        <v>81</v>
      </c>
      <c r="X2" s="63" t="s">
        <v>82</v>
      </c>
      <c r="Y2" s="63" t="s">
        <v>83</v>
      </c>
      <c r="Z2" s="63" t="s">
        <v>84</v>
      </c>
      <c r="AA2" s="63" t="s">
        <v>85</v>
      </c>
      <c r="AB2" s="64" t="s">
        <v>119</v>
      </c>
      <c r="AC2" s="64" t="s">
        <v>120</v>
      </c>
      <c r="AD2" s="64" t="s">
        <v>121</v>
      </c>
      <c r="AE2" s="63" t="s">
        <v>33</v>
      </c>
      <c r="AF2" s="63" t="s">
        <v>58</v>
      </c>
      <c r="AG2" s="63" t="s">
        <v>59</v>
      </c>
      <c r="AH2" s="63" t="s">
        <v>34</v>
      </c>
      <c r="AI2" s="63" t="s">
        <v>122</v>
      </c>
      <c r="AJ2" s="63" t="s">
        <v>123</v>
      </c>
      <c r="AK2" s="63" t="s">
        <v>124</v>
      </c>
      <c r="AL2" s="63" t="s">
        <v>125</v>
      </c>
      <c r="AM2" s="63" t="s">
        <v>126</v>
      </c>
      <c r="AN2" s="63" t="s">
        <v>127</v>
      </c>
      <c r="AO2" s="63" t="s">
        <v>128</v>
      </c>
      <c r="AP2" s="63" t="s">
        <v>129</v>
      </c>
      <c r="AQ2" s="65" t="s">
        <v>51</v>
      </c>
      <c r="AR2" s="65" t="s">
        <v>52</v>
      </c>
      <c r="AS2" s="65" t="s">
        <v>48</v>
      </c>
      <c r="AT2" s="65" t="s">
        <v>49</v>
      </c>
      <c r="AU2" s="65" t="s">
        <v>50</v>
      </c>
      <c r="AV2" s="65" t="s">
        <v>53</v>
      </c>
      <c r="AW2" s="65" t="s">
        <v>66</v>
      </c>
      <c r="AX2" s="65" t="s">
        <v>55</v>
      </c>
      <c r="AY2" s="65" t="s">
        <v>56</v>
      </c>
      <c r="AZ2" s="65" t="s">
        <v>68</v>
      </c>
      <c r="BA2" s="65" t="s">
        <v>69</v>
      </c>
      <c r="BB2" s="66" t="s">
        <v>130</v>
      </c>
      <c r="BC2" s="66" t="s">
        <v>86</v>
      </c>
      <c r="BD2" s="67" t="s">
        <v>131</v>
      </c>
      <c r="BE2" s="67" t="s">
        <v>132</v>
      </c>
      <c r="BF2" s="67" t="s">
        <v>133</v>
      </c>
      <c r="BG2" s="67" t="s">
        <v>134</v>
      </c>
      <c r="BH2" s="67" t="s">
        <v>135</v>
      </c>
      <c r="BI2" s="67" t="s">
        <v>136</v>
      </c>
      <c r="BJ2" s="67" t="s">
        <v>137</v>
      </c>
      <c r="BK2" s="67" t="s">
        <v>138</v>
      </c>
      <c r="BL2" s="67" t="s">
        <v>139</v>
      </c>
      <c r="BM2" s="67" t="s">
        <v>140</v>
      </c>
      <c r="BN2" s="67" t="s">
        <v>141</v>
      </c>
      <c r="BO2" s="67" t="s">
        <v>142</v>
      </c>
    </row>
    <row r="3" spans="1:67" x14ac:dyDescent="0.25">
      <c r="A3" s="60">
        <f>'Resumen General'!C5</f>
        <v>0</v>
      </c>
      <c r="B3" s="60">
        <f>'Resumen General'!C6</f>
        <v>0</v>
      </c>
      <c r="C3" s="60">
        <f>+ABOGADOS!D11</f>
        <v>8</v>
      </c>
      <c r="D3" s="60">
        <f>+ABOGADOS!D12</f>
        <v>14</v>
      </c>
      <c r="E3" s="60">
        <f>+ABOGADOS!D13</f>
        <v>14</v>
      </c>
      <c r="F3" s="60">
        <f>+ABOGADOS!D14</f>
        <v>0</v>
      </c>
      <c r="G3" s="60">
        <f>+ABOGADOS!D17</f>
        <v>0</v>
      </c>
      <c r="H3" s="60">
        <f>+ABOGADOS!D18</f>
        <v>0</v>
      </c>
      <c r="I3" s="60">
        <f>+ABOGADOS!G10</f>
        <v>10</v>
      </c>
      <c r="J3" s="60">
        <f>+ABOGADOS!G11</f>
        <v>10</v>
      </c>
      <c r="K3" s="60">
        <f>+ABOGADOS!G12</f>
        <v>10</v>
      </c>
      <c r="L3" s="60">
        <f>+ABOGADOS!G17</f>
        <v>14</v>
      </c>
      <c r="M3" s="60">
        <f>+ABOGADOS!G18</f>
        <v>0</v>
      </c>
      <c r="N3" s="60">
        <f>+ABOGADOS!G19</f>
        <v>0</v>
      </c>
      <c r="O3" s="60">
        <f>+ABOGADOS!G21</f>
        <v>0</v>
      </c>
      <c r="P3" s="60">
        <f>+JUDICIALES!D11</f>
        <v>716</v>
      </c>
      <c r="Q3" s="60">
        <f>+JUDICIALES!D12</f>
        <v>716</v>
      </c>
      <c r="R3" s="60">
        <f>+JUDICIALES!D13</f>
        <v>0</v>
      </c>
      <c r="S3" s="60">
        <f>+JUDICIALES!D16</f>
        <v>54</v>
      </c>
      <c r="T3" s="60">
        <f>+JUDICIALES!D17</f>
        <v>54</v>
      </c>
      <c r="U3" s="60">
        <f>+JUDICIALES!D21</f>
        <v>54</v>
      </c>
      <c r="V3" s="60">
        <f>+JUDICIALES!D22</f>
        <v>1</v>
      </c>
      <c r="W3" s="60">
        <f>JUDICIALES!D28</f>
        <v>10</v>
      </c>
      <c r="X3" s="60">
        <f>JUDICIALES!D29</f>
        <v>10</v>
      </c>
      <c r="Y3" s="60">
        <f>JUDICIALES!D30</f>
        <v>0</v>
      </c>
      <c r="Z3" s="60">
        <f>JUDICIALES!D31</f>
        <v>0</v>
      </c>
      <c r="AA3" s="60">
        <f>JUDICIALES!D32</f>
        <v>0</v>
      </c>
      <c r="AB3" s="60">
        <f>+JUDICIALES!G9</f>
        <v>1</v>
      </c>
      <c r="AC3" s="60">
        <f>+JUDICIALES!G10</f>
        <v>1</v>
      </c>
      <c r="AD3" s="60">
        <f>+JUDICIALES!G11</f>
        <v>1</v>
      </c>
      <c r="AE3" s="60">
        <f>+JUDICIALES!G15</f>
        <v>62</v>
      </c>
      <c r="AF3" s="60">
        <f>+JUDICIALES!G16</f>
        <v>62</v>
      </c>
      <c r="AG3" s="60">
        <f>+JUDICIALES!G17</f>
        <v>0</v>
      </c>
      <c r="AH3" s="60">
        <f>+JUDICIALES!G18</f>
        <v>0</v>
      </c>
      <c r="AI3" s="60">
        <f>+JUDICIALES!G21</f>
        <v>8</v>
      </c>
      <c r="AJ3" s="60">
        <f>+JUDICIALES!G22</f>
        <v>36</v>
      </c>
      <c r="AK3" s="60">
        <f>+JUDICIALES!G23</f>
        <v>7</v>
      </c>
      <c r="AL3" s="60">
        <f>+JUDICIALES!G24</f>
        <v>10</v>
      </c>
      <c r="AM3" s="60">
        <f>+JUDICIALES!H21</f>
        <v>8</v>
      </c>
      <c r="AN3" s="60">
        <f>+JUDICIALES!H22</f>
        <v>0</v>
      </c>
      <c r="AO3" s="60">
        <f>+JUDICIALES!H23</f>
        <v>0</v>
      </c>
      <c r="AP3" s="60">
        <f>+JUDICIALES!H24</f>
        <v>0</v>
      </c>
      <c r="AQ3" s="60">
        <f>+PREJUDICIALES!D10</f>
        <v>8</v>
      </c>
      <c r="AR3" s="60">
        <f>+PREJUDICIALES!D11</f>
        <v>8</v>
      </c>
      <c r="AS3" s="60">
        <f>+PREJUDICIALES!D12</f>
        <v>8</v>
      </c>
      <c r="AT3" s="60">
        <f>+PREJUDICIALES!D13</f>
        <v>0</v>
      </c>
      <c r="AU3" s="60">
        <f>+PREJUDICIALES!D14</f>
        <v>0</v>
      </c>
      <c r="AV3" s="60">
        <f>+PREJUDICIALES!D17</f>
        <v>8</v>
      </c>
      <c r="AW3" s="60">
        <f>+PREJUDICIALES!D18</f>
        <v>8</v>
      </c>
      <c r="AX3" s="60">
        <f>+PREJUDICIALES!G12</f>
        <v>0</v>
      </c>
      <c r="AY3" s="60">
        <f>+PREJUDICIALES!G13</f>
        <v>0</v>
      </c>
      <c r="AZ3" s="60">
        <f>+ARBITRAMENTOS!D9</f>
        <v>0</v>
      </c>
      <c r="BA3" s="60">
        <f>+ARBITRAMENTOS!D10</f>
        <v>0</v>
      </c>
      <c r="BB3" s="60">
        <f>ARBITRAMENTOS!G9</f>
        <v>0</v>
      </c>
      <c r="BC3" s="60">
        <f>ARBITRAMENTOS!G10</f>
        <v>0</v>
      </c>
      <c r="BD3" s="60" t="str">
        <f>+PAGOS!D9</f>
        <v>No</v>
      </c>
      <c r="BE3" s="60" t="str">
        <f>+PAGOS!D10</f>
        <v>No</v>
      </c>
      <c r="BF3" s="61">
        <f>USUARIOS!D9</f>
        <v>44820</v>
      </c>
      <c r="BG3" s="61">
        <f>ABOGADOS!D7</f>
        <v>44820</v>
      </c>
      <c r="BH3" s="61">
        <f>JUDICIALES!D8</f>
        <v>44820</v>
      </c>
      <c r="BI3" s="60" t="str">
        <f>+USUARIOS!C19</f>
        <v>Sin observaciones</v>
      </c>
      <c r="BJ3" s="60">
        <f>+ABOGADOS!C22</f>
        <v>0</v>
      </c>
      <c r="BK3" s="60" t="str">
        <f>+JUDICIALES!F28</f>
        <v xml:space="preserve">I) LA FUENTE DE LA INFORMACIÓN QUE REPORTA LA OFICINA ASESORA JURÍDICA ES LA MISMA INFORMACIÓN QUE REPOSA EN EL SISTEMA E-KOGUI.                                                              2) EN 8 DE LOS 10 CASOS DE LA MUESTRA ESCOGIDA PARA VERIFICAR LAS CONDENAS, NO SE ENCONTRÓ DILIGENCIADA LA INFORMACIÓN EN LA CASILLA DE SENTIDO DEL FALLO, LOS OTROS DOS REPORTAN SENTIDO FAVORABLE.  ESTOS OCHO CASOS SON PROCESOS EJECUTIVOS, EN LO CUALES, SEGÚN REPORTA LA OAJ, EL SISTEMA NO ESTÁ PARAMETRIZADO PARA DILIGENCIAR EL SENTIDO DEL FALLO.   3) PROCESO E-KOGUI 2304359 SIN CALIFICACIÓN DE PROBABILIDAD DE PERDER EL CASO. EL PROCESO SE CALIFICÓ EL 22 DE JULIO DE 2022, UNA VEZ CONTESTADA LA DEMANDA, SEGÚN SE VERIFICÓ EN LA TRAZA DEL SISTEMA Y CON EL ADMINISTRADOR DEL SISTEMA. </v>
      </c>
      <c r="BL3" s="60" t="str">
        <f>+PREJUDICIALES!F17</f>
        <v>I) LA FUENTE DE LA INFORMACIÓN QUE REPORTA LA OFICINA ASESORA JURÍDICA ES LA MISMA INFORMACIÓN QUE REPOSA EN EL SISTEMA E-KOGUI.</v>
      </c>
      <c r="BM3" s="60">
        <f>+ARBITRAMENTOS!C13</f>
        <v>0</v>
      </c>
      <c r="BN3" s="60">
        <f>+PAGOS!F8</f>
        <v>0</v>
      </c>
      <c r="BO3" s="60">
        <f>'Resumen General'!B23</f>
        <v>0</v>
      </c>
    </row>
    <row r="12" spans="1:67" x14ac:dyDescent="0.25">
      <c r="A12" s="60" t="s">
        <v>36</v>
      </c>
      <c r="B12" s="60" t="s">
        <v>15</v>
      </c>
      <c r="C12" s="63" t="s">
        <v>16</v>
      </c>
      <c r="D12" s="63" t="s">
        <v>6</v>
      </c>
      <c r="E12" s="63" t="s">
        <v>7</v>
      </c>
      <c r="F12" s="63" t="s">
        <v>17</v>
      </c>
      <c r="G12" s="63" t="s">
        <v>76</v>
      </c>
    </row>
    <row r="13" spans="1:67" x14ac:dyDescent="0.25">
      <c r="A13" s="60">
        <f t="shared" ref="A13:A18" si="0">$A$3</f>
        <v>0</v>
      </c>
      <c r="B13" s="60" t="s">
        <v>0</v>
      </c>
      <c r="C13" s="60" t="str">
        <f>USUARIOS!C12</f>
        <v>Si</v>
      </c>
      <c r="D13" s="62">
        <f>USUARIOS!D12</f>
        <v>43923</v>
      </c>
      <c r="E13" s="60" t="str">
        <f>USUARIOS!E12</f>
        <v>DORIS POVEDA BELTRÁN</v>
      </c>
      <c r="F13" s="62">
        <f>USUARIOS!F12</f>
        <v>44570</v>
      </c>
      <c r="G13" s="60" t="str">
        <f>USUARIOS!G12</f>
        <v/>
      </c>
    </row>
    <row r="14" spans="1:67" x14ac:dyDescent="0.25">
      <c r="A14" s="60">
        <f t="shared" si="0"/>
        <v>0</v>
      </c>
      <c r="B14" s="60" t="s">
        <v>1</v>
      </c>
      <c r="C14" s="60" t="str">
        <f>USUARIOS!C13</f>
        <v>Si</v>
      </c>
      <c r="D14" s="62">
        <f>USUARIOS!D13</f>
        <v>43880</v>
      </c>
      <c r="E14" s="60" t="str">
        <f>USUARIOS!E13</f>
        <v>ANA LUCY CASTRO CASTRO</v>
      </c>
      <c r="F14" s="62">
        <f>USUARIOS!F13</f>
        <v>44742</v>
      </c>
      <c r="G14" s="60" t="str">
        <f>USUARIOS!G13</f>
        <v/>
      </c>
    </row>
    <row r="15" spans="1:67" x14ac:dyDescent="0.25">
      <c r="A15" s="60">
        <f t="shared" si="0"/>
        <v>0</v>
      </c>
      <c r="B15" s="60" t="s">
        <v>2</v>
      </c>
      <c r="C15" s="60" t="str">
        <f>USUARIOS!C14</f>
        <v>No</v>
      </c>
      <c r="D15" s="62">
        <f>USUARIOS!D15</f>
        <v>43746</v>
      </c>
      <c r="E15" s="60">
        <f>USUARIOS!E14</f>
        <v>0</v>
      </c>
      <c r="F15" s="62">
        <f>USUARIOS!F14</f>
        <v>0</v>
      </c>
      <c r="G15" s="60" t="str">
        <f>USUARIOS!G14</f>
        <v/>
      </c>
    </row>
    <row r="16" spans="1:67" x14ac:dyDescent="0.25">
      <c r="A16" s="60">
        <f t="shared" si="0"/>
        <v>0</v>
      </c>
      <c r="B16" s="60" t="s">
        <v>3</v>
      </c>
      <c r="C16" s="60" t="str">
        <f>USUARIOS!C15</f>
        <v>Si</v>
      </c>
      <c r="D16" s="62" t="e">
        <f>USUARIOS!#REF!</f>
        <v>#REF!</v>
      </c>
      <c r="E16" s="60" t="str">
        <f>USUARIOS!E15</f>
        <v>CARLOS JAVIER RODRÍGUEZ ORDOÑEZ</v>
      </c>
      <c r="F16" s="62">
        <f>USUARIOS!F15</f>
        <v>44390</v>
      </c>
      <c r="G16" s="60" t="str">
        <f>USUARIOS!G15</f>
        <v/>
      </c>
    </row>
    <row r="17" spans="1:7" x14ac:dyDescent="0.25">
      <c r="A17" s="60">
        <f t="shared" si="0"/>
        <v>0</v>
      </c>
      <c r="B17" s="60" t="s">
        <v>4</v>
      </c>
      <c r="C17" s="60" t="str">
        <f>USUARIOS!C16</f>
        <v>Si</v>
      </c>
      <c r="D17" s="62">
        <f>USUARIOS!D16</f>
        <v>44586</v>
      </c>
      <c r="E17" s="60" t="str">
        <f>USUARIOS!E16</f>
        <v>RICARDO CORTÉS PARDO</v>
      </c>
      <c r="F17" s="62">
        <f>USUARIOS!F16</f>
        <v>44742</v>
      </c>
      <c r="G17" s="60" t="str">
        <f>USUARIOS!G16</f>
        <v/>
      </c>
    </row>
    <row r="18" spans="1:7" x14ac:dyDescent="0.25">
      <c r="A18" s="60">
        <f t="shared" si="0"/>
        <v>0</v>
      </c>
      <c r="B18" s="60" t="s">
        <v>5</v>
      </c>
      <c r="C18" s="60" t="str">
        <f>USUARIOS!C17</f>
        <v>Si</v>
      </c>
      <c r="D18" s="62">
        <f>USUARIOS!D17</f>
        <v>44586</v>
      </c>
      <c r="E18" s="60" t="str">
        <f>USUARIOS!E17</f>
        <v>RICARDO CORTÉS PARDO</v>
      </c>
      <c r="F18" s="62">
        <f>USUARIOS!F17</f>
        <v>44743</v>
      </c>
      <c r="G18" s="60" t="str">
        <f>USUARIOS!G17</f>
        <v/>
      </c>
    </row>
  </sheetData>
  <sheetProtection algorithmName="SHA-512" hashValue="OkHp+4/XyQ417CCrePCpuKk2J4yoW2NaRqgvmIK3t20ri1bTnLcw34YVhufy/GP0yo2lXzq+J5H4Wh5cptbQxg==" saltValue="CCA9SvlNPlPw9E6zyIvQQw==" spinCount="100000" sheet="1" objects="1" scenarios="1"/>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baseType="variant" size="2">
      <vt:variant>
        <vt:lpstr>Hojas de cálculo</vt:lpstr>
      </vt:variant>
      <vt:variant>
        <vt:i4>9</vt:i4>
      </vt:variant>
    </vt:vector>
  </HeadingPairs>
  <TitlesOfParts>
    <vt:vector baseType="lpstr" size="9">
      <vt:lpstr>Principal</vt:lpstr>
      <vt:lpstr>USUARIOS</vt:lpstr>
      <vt:lpstr>ABOGADOS</vt:lpstr>
      <vt:lpstr>JUDICIALES</vt:lpstr>
      <vt:lpstr>PREJUDICIALES</vt:lpstr>
      <vt:lpstr>ARBITRAMENTOS</vt:lpstr>
      <vt:lpstr>PAGOS</vt:lpstr>
      <vt:lpstr>Resumen General</vt:lpstr>
      <vt:lpstr>Base a pegar</vt:lpstr>
    </vt:vector>
  </TitlesOfParts>
  <Company/>
  <LinksUpToDate>false</LinksUpToDate>
  <SharedDoc>false</SharedDoc>
  <HyperlinksChanged>false</HyperlinksChanged>
  <AppVersion>16.0300</AppVersion>
  <Template/>
  <Manager/>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