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autoCompressPictures="0" defaultThemeVersion="124226"/>
  <mc:AlternateContent xmlns:mc="http://schemas.openxmlformats.org/markup-compatibility/2006">
    <mc:Choice Requires="x15">
      <x15ac:absPath xmlns:x15ac="http://schemas.microsoft.com/office/spreadsheetml/2010/11/ac" url="https://icetex-my.sharepoint.com/personal/jbeltran_icetex_gov_co/Documents/Archivos OCI(1)/MIPG -FURAG/FURAG 2022/FURAG MECI/SOPORTES FURAG MECI/PREGUNTA CIN238/"/>
    </mc:Choice>
  </mc:AlternateContent>
  <xr:revisionPtr revIDLastSave="199" documentId="8_{7F1E6F33-6F0C-4400-ACA9-DB235495C944}" xr6:coauthVersionLast="47" xr6:coauthVersionMax="47" xr10:uidLastSave="{14D57EF4-98F6-4C1B-9CDD-AD8917BB8ADD}"/>
  <bookViews>
    <workbookView xWindow="-120" yWindow="-120" windowWidth="29040" windowHeight="15840" tabRatio="611" firstSheet="2" activeTab="2" xr2:uid="{00000000-000D-0000-FFFF-FFFF00000000}"/>
  </bookViews>
  <sheets>
    <sheet name="Orientaciones Grales." sheetId="2" state="hidden" r:id="rId1"/>
    <sheet name="Parámetros" sheetId="6" state="hidden" r:id="rId2"/>
    <sheet name="Priorización  ICETEX" sheetId="7" r:id="rId3"/>
    <sheet name="Procesos A Auditar Vs Recursos" sheetId="4" state="hidden" r:id="rId4"/>
    <sheet name="Seguimiento Programa Anual" sheetId="5" state="hidden" r:id="rId5"/>
  </sheets>
  <definedNames>
    <definedName name="_xlnm._FilterDatabase" localSheetId="2" hidden="1">'Priorización  ICETEX'!$B$6:$AB$40</definedName>
    <definedName name="Ciclo_Rotación_Calif">Parámetros!$C$62:$C$66</definedName>
    <definedName name="Ciclo_Rotación_Def">Parámetros!$B$62:$B$66</definedName>
    <definedName name="Impacto_Obj_Est_Calif">Parámetros!$C$30:$C$34</definedName>
    <definedName name="Impacto_Obj_Est_Def">Parámetros!$B$30:$B$34</definedName>
    <definedName name="Impacto_Ppto_Calif">Parámetros!$E$45:$E$49</definedName>
    <definedName name="Impacto_Ppto_Def">Parámetros!$B$45:$B$49</definedName>
    <definedName name="Nivel_Criticidad">Parámetros!$E$54:$G$58</definedName>
    <definedName name="Nivel_Directivo_Calif">Parámetros!$C$22:$C$26</definedName>
    <definedName name="Nivel_Directivo_Def">Parámetros!$B$22:$B$26</definedName>
    <definedName name="Nivel_Directivo_Def_PQR">Parámetros!$D$22:$D$26</definedName>
    <definedName name="Result_Aud_Ant_Calif">Parámetros!$C$37:$C$41</definedName>
    <definedName name="Result_Aud_Ant_Def">Parámetros!$B$37:$B$41</definedName>
    <definedName name="Tiempo_Ult_Aud_Calif">Parámetros!$E$14:$E$18</definedName>
    <definedName name="Tiempo_Ult_Aud_Def">Parámetros!$B$14:$B$18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42" i="6" l="1"/>
  <c r="N8" i="7" l="1"/>
  <c r="N9" i="7"/>
  <c r="N10" i="7"/>
  <c r="N11" i="7"/>
  <c r="N12" i="7"/>
  <c r="N13" i="7"/>
  <c r="N14" i="7"/>
  <c r="N15" i="7"/>
  <c r="N16" i="7"/>
  <c r="N17" i="7"/>
  <c r="N18" i="7"/>
  <c r="N19" i="7"/>
  <c r="N20" i="7"/>
  <c r="N21" i="7"/>
  <c r="N22" i="7"/>
  <c r="N23" i="7"/>
  <c r="N24" i="7"/>
  <c r="N25" i="7"/>
  <c r="N26" i="7"/>
  <c r="N27" i="7"/>
  <c r="N28" i="7"/>
  <c r="N29" i="7"/>
  <c r="N30" i="7"/>
  <c r="N31" i="7"/>
  <c r="N32" i="7"/>
  <c r="N33" i="7"/>
  <c r="N34" i="7"/>
  <c r="N35" i="7"/>
  <c r="N36" i="7"/>
  <c r="N37" i="7"/>
  <c r="N38" i="7"/>
  <c r="N39" i="7"/>
  <c r="N40" i="7"/>
  <c r="N7" i="7"/>
  <c r="T40" i="7"/>
  <c r="R40" i="7"/>
  <c r="P40" i="7"/>
  <c r="L40" i="7"/>
  <c r="H40" i="7"/>
  <c r="J40" i="7" s="1"/>
  <c r="T39" i="7"/>
  <c r="R39" i="7"/>
  <c r="P39" i="7"/>
  <c r="L39" i="7"/>
  <c r="H39" i="7"/>
  <c r="I39" i="7" s="1"/>
  <c r="T38" i="7"/>
  <c r="R38" i="7"/>
  <c r="P38" i="7"/>
  <c r="L38" i="7"/>
  <c r="H38" i="7"/>
  <c r="I38" i="7" s="1"/>
  <c r="T37" i="7"/>
  <c r="R37" i="7"/>
  <c r="P37" i="7"/>
  <c r="L37" i="7"/>
  <c r="H37" i="7"/>
  <c r="I37" i="7" s="1"/>
  <c r="T36" i="7"/>
  <c r="R36" i="7"/>
  <c r="P36" i="7"/>
  <c r="L36" i="7"/>
  <c r="H36" i="7"/>
  <c r="J36" i="7" s="1"/>
  <c r="T35" i="7"/>
  <c r="R35" i="7"/>
  <c r="P35" i="7"/>
  <c r="L35" i="7"/>
  <c r="H35" i="7"/>
  <c r="J35" i="7" s="1"/>
  <c r="T34" i="7"/>
  <c r="R34" i="7"/>
  <c r="P34" i="7"/>
  <c r="L34" i="7"/>
  <c r="H34" i="7"/>
  <c r="I34" i="7" s="1"/>
  <c r="T33" i="7"/>
  <c r="R33" i="7"/>
  <c r="P33" i="7"/>
  <c r="L33" i="7"/>
  <c r="H33" i="7"/>
  <c r="J33" i="7" s="1"/>
  <c r="T32" i="7"/>
  <c r="R32" i="7"/>
  <c r="P32" i="7"/>
  <c r="L32" i="7"/>
  <c r="H32" i="7"/>
  <c r="J32" i="7" s="1"/>
  <c r="T31" i="7"/>
  <c r="R31" i="7"/>
  <c r="P31" i="7"/>
  <c r="L31" i="7"/>
  <c r="H31" i="7"/>
  <c r="I31" i="7" s="1"/>
  <c r="T30" i="7"/>
  <c r="R30" i="7"/>
  <c r="P30" i="7"/>
  <c r="L30" i="7"/>
  <c r="H30" i="7"/>
  <c r="J30" i="7" s="1"/>
  <c r="T29" i="7"/>
  <c r="R29" i="7"/>
  <c r="P29" i="7"/>
  <c r="L29" i="7"/>
  <c r="H29" i="7"/>
  <c r="I29" i="7" s="1"/>
  <c r="T28" i="7"/>
  <c r="R28" i="7"/>
  <c r="P28" i="7"/>
  <c r="L28" i="7"/>
  <c r="H28" i="7"/>
  <c r="J28" i="7" s="1"/>
  <c r="T27" i="7"/>
  <c r="R27" i="7"/>
  <c r="P27" i="7"/>
  <c r="L27" i="7"/>
  <c r="H27" i="7"/>
  <c r="J27" i="7" s="1"/>
  <c r="T26" i="7"/>
  <c r="R26" i="7"/>
  <c r="P26" i="7"/>
  <c r="L26" i="7"/>
  <c r="H26" i="7"/>
  <c r="I26" i="7" s="1"/>
  <c r="T25" i="7"/>
  <c r="R25" i="7"/>
  <c r="P25" i="7"/>
  <c r="L25" i="7"/>
  <c r="H25" i="7"/>
  <c r="J25" i="7" s="1"/>
  <c r="T24" i="7"/>
  <c r="R24" i="7"/>
  <c r="P24" i="7"/>
  <c r="L24" i="7"/>
  <c r="H24" i="7"/>
  <c r="T23" i="7"/>
  <c r="R23" i="7"/>
  <c r="P23" i="7"/>
  <c r="L23" i="7"/>
  <c r="H23" i="7"/>
  <c r="I23" i="7" s="1"/>
  <c r="T22" i="7"/>
  <c r="R22" i="7"/>
  <c r="P22" i="7"/>
  <c r="L22" i="7"/>
  <c r="H22" i="7"/>
  <c r="J22" i="7" s="1"/>
  <c r="T21" i="7"/>
  <c r="R21" i="7"/>
  <c r="P21" i="7"/>
  <c r="L21" i="7"/>
  <c r="H21" i="7"/>
  <c r="I21" i="7" s="1"/>
  <c r="T20" i="7"/>
  <c r="R20" i="7"/>
  <c r="P20" i="7"/>
  <c r="L20" i="7"/>
  <c r="H20" i="7"/>
  <c r="J20" i="7" s="1"/>
  <c r="T19" i="7"/>
  <c r="R19" i="7"/>
  <c r="P19" i="7"/>
  <c r="L19" i="7"/>
  <c r="H19" i="7"/>
  <c r="I19" i="7" s="1"/>
  <c r="T18" i="7"/>
  <c r="R18" i="7"/>
  <c r="P18" i="7"/>
  <c r="L18" i="7"/>
  <c r="H18" i="7"/>
  <c r="J18" i="7" s="1"/>
  <c r="T17" i="7"/>
  <c r="R17" i="7"/>
  <c r="P17" i="7"/>
  <c r="L17" i="7"/>
  <c r="H17" i="7"/>
  <c r="T16" i="7"/>
  <c r="R16" i="7"/>
  <c r="P16" i="7"/>
  <c r="L16" i="7"/>
  <c r="H16" i="7"/>
  <c r="I16" i="7" s="1"/>
  <c r="T15" i="7"/>
  <c r="R15" i="7"/>
  <c r="P15" i="7"/>
  <c r="L15" i="7"/>
  <c r="H15" i="7"/>
  <c r="I15" i="7" s="1"/>
  <c r="T14" i="7"/>
  <c r="R14" i="7"/>
  <c r="P14" i="7"/>
  <c r="L14" i="7"/>
  <c r="H14" i="7"/>
  <c r="I14" i="7" s="1"/>
  <c r="T13" i="7"/>
  <c r="R13" i="7"/>
  <c r="P13" i="7"/>
  <c r="L13" i="7"/>
  <c r="H13" i="7"/>
  <c r="J13" i="7" s="1"/>
  <c r="T12" i="7"/>
  <c r="R12" i="7"/>
  <c r="P12" i="7"/>
  <c r="L12" i="7"/>
  <c r="H12" i="7"/>
  <c r="I12" i="7" s="1"/>
  <c r="T11" i="7"/>
  <c r="R11" i="7"/>
  <c r="P11" i="7"/>
  <c r="L11" i="7"/>
  <c r="H11" i="7"/>
  <c r="I11" i="7" s="1"/>
  <c r="T10" i="7"/>
  <c r="R10" i="7"/>
  <c r="P10" i="7"/>
  <c r="L10" i="7"/>
  <c r="H10" i="7"/>
  <c r="J10" i="7" s="1"/>
  <c r="T9" i="7"/>
  <c r="R9" i="7"/>
  <c r="P9" i="7"/>
  <c r="L9" i="7"/>
  <c r="H9" i="7"/>
  <c r="T8" i="7"/>
  <c r="R8" i="7"/>
  <c r="P8" i="7"/>
  <c r="L8" i="7"/>
  <c r="H8" i="7"/>
  <c r="I8" i="7" s="1"/>
  <c r="T7" i="7"/>
  <c r="R7" i="7"/>
  <c r="P7" i="7"/>
  <c r="L7" i="7"/>
  <c r="H7" i="7"/>
  <c r="J7" i="7" s="1"/>
  <c r="I20" i="7" l="1"/>
  <c r="J29" i="7"/>
  <c r="U29" i="7" s="1"/>
  <c r="J15" i="7"/>
  <c r="U15" i="7" s="1"/>
  <c r="I27" i="7"/>
  <c r="I36" i="7"/>
  <c r="I10" i="7"/>
  <c r="J34" i="7"/>
  <c r="J38" i="7"/>
  <c r="U38" i="7" s="1"/>
  <c r="J8" i="7"/>
  <c r="U8" i="7" s="1"/>
  <c r="J16" i="7"/>
  <c r="U16" i="7" s="1"/>
  <c r="I28" i="7"/>
  <c r="I33" i="7"/>
  <c r="J19" i="7"/>
  <c r="U19" i="7" s="1"/>
  <c r="J23" i="7"/>
  <c r="U23" i="7" s="1"/>
  <c r="J31" i="7"/>
  <c r="U31" i="7" s="1"/>
  <c r="I35" i="7"/>
  <c r="J39" i="7"/>
  <c r="U39" i="7" s="1"/>
  <c r="I7" i="7"/>
  <c r="J11" i="7"/>
  <c r="U11" i="7" s="1"/>
  <c r="J37" i="7"/>
  <c r="U37" i="7" s="1"/>
  <c r="J14" i="7"/>
  <c r="U14" i="7" s="1"/>
  <c r="I18" i="7"/>
  <c r="I22" i="7"/>
  <c r="I13" i="7"/>
  <c r="J26" i="7"/>
  <c r="U26" i="7" s="1"/>
  <c r="J21" i="7"/>
  <c r="U21" i="7" s="1"/>
  <c r="I25" i="7"/>
  <c r="I30" i="7"/>
  <c r="U30" i="7"/>
  <c r="U27" i="7"/>
  <c r="U13" i="7"/>
  <c r="U7" i="7"/>
  <c r="U25" i="7"/>
  <c r="U36" i="7"/>
  <c r="U34" i="7"/>
  <c r="U10" i="7"/>
  <c r="U32" i="7"/>
  <c r="U33" i="7"/>
  <c r="U35" i="7"/>
  <c r="U18" i="7"/>
  <c r="U40" i="7"/>
  <c r="U28" i="7"/>
  <c r="J24" i="7"/>
  <c r="U24" i="7" s="1"/>
  <c r="I24" i="7"/>
  <c r="U22" i="7"/>
  <c r="J9" i="7"/>
  <c r="U9" i="7" s="1"/>
  <c r="I9" i="7"/>
  <c r="J17" i="7"/>
  <c r="U17" i="7" s="1"/>
  <c r="I17" i="7"/>
  <c r="U20" i="7"/>
  <c r="J12" i="7"/>
  <c r="U12" i="7" s="1"/>
  <c r="I32" i="7"/>
  <c r="I40" i="7"/>
  <c r="E55" i="6" l="1"/>
  <c r="E57" i="6" l="1"/>
  <c r="E56" i="6"/>
  <c r="C18" i="6"/>
  <c r="C17" i="6"/>
  <c r="C16" i="6"/>
  <c r="C15" i="6"/>
  <c r="F44" i="6"/>
  <c r="F49" i="6" s="1"/>
  <c r="C46" i="6"/>
  <c r="C45" i="6"/>
  <c r="C48" i="6"/>
  <c r="C47" i="6"/>
  <c r="V10" i="7" l="1"/>
  <c r="W10" i="7" s="1"/>
  <c r="V21" i="7"/>
  <c r="W21" i="7" s="1"/>
  <c r="V22" i="7"/>
  <c r="W22" i="7" s="1"/>
  <c r="V31" i="7"/>
  <c r="W31" i="7" s="1"/>
  <c r="V24" i="7"/>
  <c r="W24" i="7" s="1"/>
  <c r="V39" i="7"/>
  <c r="W39" i="7" s="1"/>
  <c r="V14" i="7"/>
  <c r="W14" i="7" s="1"/>
  <c r="V29" i="7"/>
  <c r="W29" i="7" s="1"/>
  <c r="V15" i="7"/>
  <c r="W15" i="7" s="1"/>
  <c r="V34" i="7"/>
  <c r="W34" i="7" s="1"/>
  <c r="V35" i="7"/>
  <c r="W35" i="7" s="1"/>
  <c r="V19" i="7"/>
  <c r="W19" i="7" s="1"/>
  <c r="V37" i="7"/>
  <c r="W37" i="7" s="1"/>
  <c r="V11" i="7"/>
  <c r="W11" i="7" s="1"/>
  <c r="V8" i="7"/>
  <c r="W8" i="7" s="1"/>
  <c r="V7" i="7"/>
  <c r="W7" i="7" s="1"/>
  <c r="V33" i="7"/>
  <c r="W33" i="7" s="1"/>
  <c r="V28" i="7"/>
  <c r="W28" i="7" s="1"/>
  <c r="V16" i="7"/>
  <c r="W16" i="7" s="1"/>
  <c r="V9" i="7"/>
  <c r="W9" i="7" s="1"/>
  <c r="V18" i="7"/>
  <c r="W18" i="7" s="1"/>
  <c r="V32" i="7"/>
  <c r="W32" i="7" s="1"/>
  <c r="V13" i="7"/>
  <c r="W13" i="7" s="1"/>
  <c r="V17" i="7"/>
  <c r="W17" i="7" s="1"/>
  <c r="V27" i="7"/>
  <c r="W27" i="7" s="1"/>
  <c r="V12" i="7"/>
  <c r="W12" i="7" s="1"/>
  <c r="V23" i="7"/>
  <c r="W23" i="7" s="1"/>
  <c r="V25" i="7"/>
  <c r="W25" i="7" s="1"/>
  <c r="V20" i="7"/>
  <c r="W20" i="7" s="1"/>
  <c r="V38" i="7"/>
  <c r="W38" i="7" s="1"/>
  <c r="V36" i="7"/>
  <c r="W36" i="7" s="1"/>
  <c r="V30" i="7"/>
  <c r="W30" i="7" s="1"/>
  <c r="V26" i="7"/>
  <c r="W26" i="7" s="1"/>
  <c r="V40" i="7"/>
  <c r="W40" i="7" s="1"/>
  <c r="F47" i="6"/>
  <c r="G49" i="6"/>
  <c r="G45" i="6"/>
  <c r="F46" i="6"/>
  <c r="G46" i="6"/>
  <c r="G47" i="6"/>
  <c r="F48" i="6"/>
  <c r="G48" i="6"/>
  <c r="F45" i="6"/>
  <c r="X29" i="7" l="1"/>
  <c r="Y29" i="7"/>
  <c r="Z29" i="7"/>
  <c r="AA29" i="7"/>
  <c r="Y30" i="7"/>
  <c r="X30" i="7"/>
  <c r="AA30" i="7"/>
  <c r="Z30" i="7"/>
  <c r="AA7" i="7"/>
  <c r="Z7" i="7"/>
  <c r="Y7" i="7"/>
  <c r="X7" i="7"/>
  <c r="X18" i="7"/>
  <c r="AA18" i="7"/>
  <c r="Y18" i="7"/>
  <c r="Z18" i="7"/>
  <c r="Z39" i="7"/>
  <c r="AA39" i="7"/>
  <c r="Y39" i="7"/>
  <c r="X39" i="7"/>
  <c r="X27" i="7"/>
  <c r="Z27" i="7"/>
  <c r="Y27" i="7"/>
  <c r="AA27" i="7"/>
  <c r="AA9" i="7"/>
  <c r="Y9" i="7"/>
  <c r="Z9" i="7"/>
  <c r="X9" i="7"/>
  <c r="X28" i="7"/>
  <c r="AA28" i="7"/>
  <c r="Y28" i="7"/>
  <c r="Z28" i="7"/>
  <c r="AA19" i="7"/>
  <c r="Y19" i="7"/>
  <c r="Z19" i="7"/>
  <c r="X19" i="7"/>
  <c r="Z38" i="7"/>
  <c r="AA38" i="7"/>
  <c r="X38" i="7"/>
  <c r="Y38" i="7"/>
  <c r="Z23" i="7"/>
  <c r="Y23" i="7"/>
  <c r="X23" i="7"/>
  <c r="AA23" i="7"/>
  <c r="Y17" i="7"/>
  <c r="X17" i="7"/>
  <c r="AA17" i="7"/>
  <c r="Z17" i="7"/>
  <c r="X33" i="7"/>
  <c r="Y33" i="7"/>
  <c r="Z33" i="7"/>
  <c r="AA33" i="7"/>
  <c r="AA34" i="7"/>
  <c r="X34" i="7"/>
  <c r="Y34" i="7"/>
  <c r="Z34" i="7"/>
  <c r="AA24" i="7"/>
  <c r="Z24" i="7"/>
  <c r="Y24" i="7"/>
  <c r="X24" i="7"/>
  <c r="AA10" i="7"/>
  <c r="Y10" i="7"/>
  <c r="X10" i="7"/>
  <c r="Z10" i="7"/>
  <c r="AA35" i="7"/>
  <c r="X35" i="7"/>
  <c r="Y35" i="7"/>
  <c r="Z35" i="7"/>
  <c r="Y21" i="7"/>
  <c r="AA21" i="7"/>
  <c r="Z21" i="7"/>
  <c r="X21" i="7"/>
  <c r="AA25" i="7"/>
  <c r="X25" i="7"/>
  <c r="Y25" i="7"/>
  <c r="Z25" i="7"/>
  <c r="X16" i="7"/>
  <c r="Z16" i="7"/>
  <c r="Y16" i="7"/>
  <c r="AA16" i="7"/>
  <c r="Z14" i="7"/>
  <c r="Y14" i="7"/>
  <c r="AA14" i="7"/>
  <c r="X14" i="7"/>
  <c r="Y36" i="7"/>
  <c r="Z36" i="7"/>
  <c r="AA36" i="7"/>
  <c r="X36" i="7"/>
  <c r="X32" i="7"/>
  <c r="Y32" i="7"/>
  <c r="Z32" i="7"/>
  <c r="AA32" i="7"/>
  <c r="Z8" i="7"/>
  <c r="AA8" i="7"/>
  <c r="X8" i="7"/>
  <c r="Y8" i="7"/>
  <c r="AA12" i="7"/>
  <c r="Z12" i="7"/>
  <c r="X12" i="7"/>
  <c r="Y12" i="7"/>
  <c r="AA13" i="7"/>
  <c r="X13" i="7"/>
  <c r="Z13" i="7"/>
  <c r="Y13" i="7"/>
  <c r="X11" i="7"/>
  <c r="Z11" i="7"/>
  <c r="AA11" i="7"/>
  <c r="Y11" i="7"/>
  <c r="Y15" i="7"/>
  <c r="Z15" i="7"/>
  <c r="AA15" i="7"/>
  <c r="X15" i="7"/>
  <c r="Y31" i="7"/>
  <c r="AA31" i="7"/>
  <c r="X31" i="7"/>
  <c r="Z31" i="7"/>
  <c r="X40" i="7"/>
  <c r="Y40" i="7"/>
  <c r="AA40" i="7"/>
  <c r="Z40" i="7"/>
  <c r="X26" i="7"/>
  <c r="Y26" i="7"/>
  <c r="Z26" i="7"/>
  <c r="AA26" i="7"/>
  <c r="Y20" i="7"/>
  <c r="X20" i="7"/>
  <c r="Z20" i="7"/>
  <c r="AA20" i="7"/>
  <c r="X37" i="7"/>
  <c r="Y37" i="7"/>
  <c r="AA37" i="7"/>
  <c r="Z37" i="7"/>
  <c r="Z22" i="7"/>
  <c r="Y22" i="7"/>
  <c r="X22" i="7"/>
  <c r="AA22" i="7"/>
  <c r="E15" i="5"/>
  <c r="E17" i="5" s="1"/>
  <c r="E1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DORLEY ENRIQUE LEON LOPEZ</author>
  </authors>
  <commentList>
    <comment ref="C3" authorId="0" shapeId="0" xr:uid="{42A4B1F4-A36C-4B52-9489-6CB624385E27}">
      <text>
        <r>
          <rPr>
            <sz val="9"/>
            <color indexed="81"/>
            <rFont val="Tahoma"/>
            <family val="2"/>
          </rPr>
          <t>Diligenciar esta casilla con el presupuesto de gastos de la entidad.</t>
        </r>
      </text>
    </comment>
  </commentList>
</comments>
</file>

<file path=xl/sharedStrings.xml><?xml version="1.0" encoding="utf-8"?>
<sst xmlns="http://schemas.openxmlformats.org/spreadsheetml/2006/main" count="451" uniqueCount="198">
  <si>
    <t>Alto</t>
  </si>
  <si>
    <t>Moderado</t>
  </si>
  <si>
    <t>Total</t>
  </si>
  <si>
    <t>No</t>
  </si>
  <si>
    <t>Objetivo del Documento:</t>
  </si>
  <si>
    <t>Extremo</t>
  </si>
  <si>
    <t>Bajo</t>
  </si>
  <si>
    <t>DETERMINACION PLAN DE AUDITORIA vs RECURSOS</t>
  </si>
  <si>
    <t xml:space="preserve">Fecha de Elaboración: </t>
  </si>
  <si>
    <t>Nombre del Subproceso A Auditar de Acuerdo a la Evaluación del Universo</t>
  </si>
  <si>
    <t>Detalle del Alcance del Trabajo</t>
  </si>
  <si>
    <t>Tiempo Estimado de la Auditoria (hh).</t>
  </si>
  <si>
    <t>Incluido en el Plan Anual</t>
  </si>
  <si>
    <t xml:space="preserve">Fecha de Inicio </t>
  </si>
  <si>
    <t xml:space="preserve">Fecha de Finalización </t>
  </si>
  <si>
    <t>AVANCES</t>
  </si>
  <si>
    <t>Estado</t>
  </si>
  <si>
    <t>Ene</t>
  </si>
  <si>
    <t>Feb</t>
  </si>
  <si>
    <t>Mar</t>
  </si>
  <si>
    <t>Abr</t>
  </si>
  <si>
    <t>May</t>
  </si>
  <si>
    <t>Jun</t>
  </si>
  <si>
    <t>Jul</t>
  </si>
  <si>
    <t>Ago</t>
  </si>
  <si>
    <t>Sep</t>
  </si>
  <si>
    <t>Oct</t>
  </si>
  <si>
    <t>Nov</t>
  </si>
  <si>
    <t>Dic</t>
  </si>
  <si>
    <t>Gestión Humana</t>
  </si>
  <si>
    <t>Si</t>
  </si>
  <si>
    <t>TOTAL HORAS NECESARIAS</t>
  </si>
  <si>
    <t xml:space="preserve">TOTAL HORAS DISPONIBLES EQUIPO DE AUDITORES </t>
  </si>
  <si>
    <t>DIFERENCIA (TIEMPO ADECUADO / TIEMPO INSUFICIENTE)</t>
  </si>
  <si>
    <t>Tipo de Trabajo</t>
  </si>
  <si>
    <t>Aseguramiento</t>
  </si>
  <si>
    <t>Sin Iniciar</t>
  </si>
  <si>
    <t xml:space="preserve">CÓDIGO: </t>
  </si>
  <si>
    <t>Explicaciones Para realizar la ponderación de Riesgos.</t>
  </si>
  <si>
    <t>Nombre del proceso/proyecto/Procedimiento A Auditar de Acuerdo a la Evaluación del Universo</t>
  </si>
  <si>
    <t xml:space="preserve">Observaciones Generales: </t>
  </si>
  <si>
    <t>Fuente: Adaptado de Instituto de Auditores Internos. COSO ERM. Agosto 2014.</t>
  </si>
  <si>
    <t>SEGUIMIENTO PROGRAMA ANUAL DE AUDITORIA</t>
  </si>
  <si>
    <t>RIESGO INHERENTE Ponderación de Riesgos del Proceso</t>
  </si>
  <si>
    <t>Tiempo transcurrido desde última auditoría</t>
  </si>
  <si>
    <t>Nivel_Directivo</t>
  </si>
  <si>
    <t>No tiene objetivo asociado</t>
  </si>
  <si>
    <t>Resultados auditorías anteriores</t>
  </si>
  <si>
    <t>Resultados auditorías anteriores internas y externas  (Criterios)</t>
  </si>
  <si>
    <t>Resultados auditorías anteriores internas y externas  (Calificación)</t>
  </si>
  <si>
    <t>Impacto en el presupuesto</t>
  </si>
  <si>
    <t>Podría tomarse Criterio materialidad Contable</t>
  </si>
  <si>
    <t>Total presupuesto egresos entidad aprobado para la vigencia</t>
  </si>
  <si>
    <t>Catastrófico &gt;= 50%</t>
  </si>
  <si>
    <t>Mayor &gt;=20 y &lt;50%</t>
  </si>
  <si>
    <t>Moderado &gt;=5% y &lt;20%</t>
  </si>
  <si>
    <t>Menor &gt;=1% y &lt;5%</t>
  </si>
  <si>
    <t>Insignificante &lt;1%</t>
  </si>
  <si>
    <t>Impacto en el presupuesto (Criterios)</t>
  </si>
  <si>
    <t>Impacto en el presupuesto (Calificación)</t>
  </si>
  <si>
    <t>Nivel de criticidad</t>
  </si>
  <si>
    <t>Ciclo de Rotación auditorías</t>
  </si>
  <si>
    <t>&gt;= 4</t>
  </si>
  <si>
    <t>Cada año</t>
  </si>
  <si>
    <t>Ciclo de rotación</t>
  </si>
  <si>
    <t>&gt;=3 &lt;4</t>
  </si>
  <si>
    <t>&gt;=2 &lt;3</t>
  </si>
  <si>
    <t>Rojo</t>
  </si>
  <si>
    <t>Naranja</t>
  </si>
  <si>
    <t>Amarillo</t>
  </si>
  <si>
    <t>Verde</t>
  </si>
  <si>
    <t>Cada 2 años</t>
  </si>
  <si>
    <t>Cada 3 años</t>
  </si>
  <si>
    <t>Cada 4 años</t>
  </si>
  <si>
    <t>No auditar</t>
  </si>
  <si>
    <t>No tiene Riesgos Asociado</t>
  </si>
  <si>
    <t>Los  riesgos estan en zona baja (zona de aceptacion)</t>
  </si>
  <si>
    <t>Tiene un riesgo o más en Calificación Moderada</t>
  </si>
  <si>
    <t>Tiene un riesgo o más en calificación Alta</t>
  </si>
  <si>
    <t>Tiene un riesgo en calificación Extrema</t>
  </si>
  <si>
    <t>Nivel riesgo inherente</t>
  </si>
  <si>
    <t>&lt;= 1 año</t>
  </si>
  <si>
    <t>&gt; 4 años</t>
  </si>
  <si>
    <t>Tiempo transcurrido desde última auditoría (Calificación)</t>
  </si>
  <si>
    <t>Tiempo transcurrido desde última auditoría (Criterio)</t>
  </si>
  <si>
    <t>Ponderación</t>
  </si>
  <si>
    <t>Bajo (Priorizado)</t>
  </si>
  <si>
    <t>&gt;=1.5 &lt;2</t>
  </si>
  <si>
    <t>&lt; 1.5</t>
  </si>
  <si>
    <t xml:space="preserve">RIESGO INHERENTE
</t>
  </si>
  <si>
    <t>PRESUPUETO DE INGRESOS Y GASTOS ISSAI 1320 A4</t>
  </si>
  <si>
    <t>Puntajes</t>
  </si>
  <si>
    <t>Tiempo transcurrido desde la última auditoría</t>
  </si>
  <si>
    <t>Temas de interes de la alta Dirección o el Comité de Coordinación de Control Interno</t>
  </si>
  <si>
    <t>Esta variable se refiere al resultado de la alineación estratégica, en la que cada aspecto evaluable debe estar relacionado con un proceso y este a su vez, aportando a uno o mas objetivos estratégicos conforme está establecido en la hoja "Parámetros".</t>
  </si>
  <si>
    <t>Resultados auditorías anteriores internas y externas</t>
  </si>
  <si>
    <t>Esta variable se determina a partir de los hallazgos de auditorias internas y externas que se encuentren abiertos respecto de cada unidad auditable o aspecto evaluable, al momento de la priorización del Universo de Auditoría. (Ver hoja "Parámetros").</t>
  </si>
  <si>
    <t>Ciclo de Rotación de Auditorias</t>
  </si>
  <si>
    <t>Surge automáticamente a partir del nivel de criticidad de cada aspecto evaluable (unidad auditable) y se debe someter a aprobación del Comité de Auditorías o el Comité Institucional de Coordinación de Control Interno.</t>
  </si>
  <si>
    <t>Notas explicatorias</t>
  </si>
  <si>
    <t>Priorización de Auditorías Basadas en Riesgos año 1</t>
  </si>
  <si>
    <t>Priorización de Auditorías Basadas en Riesgos año 2</t>
  </si>
  <si>
    <t>Priorización de Auditorías Basadas en Riesgos año 3</t>
  </si>
  <si>
    <t>Priorización de Auditorías Basadas en Riesgos año 4</t>
  </si>
  <si>
    <t>Cantidad de objetivos estratégicos asociados (Calificación)</t>
  </si>
  <si>
    <t>Cantidad de objetivos estratégicos asociados (Criterios)</t>
  </si>
  <si>
    <t>&gt; 1 año &lt;= 2 años</t>
  </si>
  <si>
    <t>&gt; 2 años &lt;= 3 años</t>
  </si>
  <si>
    <t>&gt; 3 años &lt;= 4 años</t>
  </si>
  <si>
    <t>Menos de 2 seguimientos por alta dirección</t>
  </si>
  <si>
    <t>Entre 2 y 3 seguimientos por alta dirección</t>
  </si>
  <si>
    <t>Entre 4 y 5 seguimientos por alta dirección</t>
  </si>
  <si>
    <t>Entre 6 y 7 seguimientos por alta dirección</t>
  </si>
  <si>
    <t>Entre 8 ó mas seguimientos por alta dirección</t>
  </si>
  <si>
    <t>Sin PQR</t>
  </si>
  <si>
    <t>7 o más PQR</t>
  </si>
  <si>
    <t>De 1 a 2 PQR</t>
  </si>
  <si>
    <t>De 3 a 4 PQR</t>
  </si>
  <si>
    <t>De 5 a 6 PQR</t>
  </si>
  <si>
    <t>Cantidad PQR (Criterios)</t>
  </si>
  <si>
    <t>Cantidad PQR - Calificación</t>
  </si>
  <si>
    <t>ASPECTOS EVALUABLES
UNIDADES AUDITABLES
(Proceso/Proyecto/Procedimiento/Area funcional/ Unidad de negocio/Unidad desconcentrada/ Plan/ Programa/Sistema de Gestión o de control/ Aspectos de TIC/ Otras Temáticas)</t>
  </si>
  <si>
    <t>Los requerimientos de la alta dirección o requerimientos regulatorios, no deben ser diligenciados en la Matriz de Priorización del Universo de Auditoría, por cuanto es obligatoria su inclusión en el Plan Anual de Auditoría de cada año.</t>
  </si>
  <si>
    <t xml:space="preserve">
Requerimientos del Comité de Control Interno, Alta Dirección o entes reguladores (Informes de ley)
</t>
  </si>
  <si>
    <t>En la hoja "Parámetros" aparece la explicación de las calificaciones con base en el numero de riesgos que aparezca por nivel de criticidad para cada unidad auditable.  Para este criterio de priorización aparecen varias columnas editables para registrar la cantidad de riesgos inherentes de cada aspecto evaluable (unidad auditable) por cada nivel o zona de riesgo, así como otras columnas que no se deben editar y que son requeridas para aplicar los criterios de calificación en cada variable hasta obtener el puntaje total ponderado de riesgos, el nivel de riesgo ponderado y semaforizado, y la calificación correspondiente  en escala de 1 a 5.</t>
  </si>
  <si>
    <t>HOJA "PARÁMETROS"</t>
  </si>
  <si>
    <t>En la hoja "Parámetros" aparecen los criterios, rangos de calificación y demas aspectos tenidos en cuenta para cada variable de priorización que aparece en las hojas de Priorización A o B, que sirven de base para las listas desplegables y fórmulas de cálculo.</t>
  </si>
  <si>
    <t>Solo se debe seleccionar de la lista desplegable la cantidad de años transcurridos desde la última auditoría a cada aspecto evaluable o temática registrada.</t>
  </si>
  <si>
    <t>Casilla desplegable que permite seleccionar la cantidad de veces que esa temática es objeto de seguimiento en los Comités de Coordinación de Control Interno o Comités Directivos, conforme aparece en la hoja "Parámetros".</t>
  </si>
  <si>
    <t>Cantidad de objetivos estratégicos o institucionales Asociados</t>
  </si>
  <si>
    <t>En la hoja "Parámetros" se debe registrar el presupuesto de gastos de la entidad  aprobado para la presente vigencia. A partir de allí se determina el 3% de ese presupuesto de gastos como base o Criterio de Materialidad Presupuestal (basado en la ISSAI 1320 A4, que son las normas internacionales de las entidades fiscalizadoras superiores) y se determinan los rangos de participación de cada unidad auditable con respecto al presupuesto en mención.</t>
  </si>
  <si>
    <t>Cantidad de PQR</t>
  </si>
  <si>
    <t>Casilla desplegable que permite seleccionar la cantidad de PQR que posee esa temática o aspecto evaluable registrado, conforme aparece en la hoja "Parámetros".</t>
  </si>
  <si>
    <t>Surge automáticamente a partir del puntaje total ponderado y calculado automáticamente por la matriz. Estos niveles de criticidad agrupados en 4 rangos aparecen semaforizados con base en lo establecido en la hoja "Parámetros".</t>
  </si>
  <si>
    <t>PRIORIZACION DE AUDITORIAS PARA CADA AÑO (1, 2, 3, 4)</t>
  </si>
  <si>
    <t>Surge automáticamente a partir del ciclo de rotación de cada aspecto evaluable obtenido. Es el insumo para la formulación del Plan Anual de Auditorías de cada año para luego someter a aprobación del Comité de Auditorías o el Comité Institucional de Coordinación de Control Interno.</t>
  </si>
  <si>
    <t>Al ubicarse en cada encabezado de columna o de campo y dar un click, aparecerán notas  con instrucciones detalladas para su correcto diligenciamiento en toda la matriz de priorización del universo de auditoria basado en riesgos.</t>
  </si>
  <si>
    <t>Porcentajes de cada variable de priorización</t>
  </si>
  <si>
    <t>Temas de seguimiento alta direccion con menor repeticion en un periodo de seis meses ( menos de 2 seguimientos en diferentes comites)</t>
  </si>
  <si>
    <t>CANTIDAD PQR</t>
  </si>
  <si>
    <t>Temas de seguimiento alta direccion con penúltimo valor de repeticion en un periodo de seis meses( entre 2 y 3 seguimientos en diferentes comites)</t>
  </si>
  <si>
    <t>Temas de seguimiento alta direccion con ante peúltimo valor de repeticion en un periodo de seis meses ( entre 4 y 5 seguimientos en diferentes comites)</t>
  </si>
  <si>
    <t>Temas de seguimiento alta direccion con el segundo mayor valor de repeticion en un periodo de seis meses( entre 6 y 7 seguimientos en diferentes comites)</t>
  </si>
  <si>
    <t>Temas de seguimiento alta direccion  con el  mayor valor de repeticion en un periodo de seis meses ( 8 o mas seguimientos en diferentes comites)</t>
  </si>
  <si>
    <t>Objetivos estratégicos asociados</t>
  </si>
  <si>
    <t>1 objetivo estratégico asociado</t>
  </si>
  <si>
    <t>2 objetivos estratégicos asociados</t>
  </si>
  <si>
    <t>3 objetivos estratégicos asociados</t>
  </si>
  <si>
    <t>4 o más objetivos estratégicos asociados</t>
  </si>
  <si>
    <t>Sin hallazgos abiertos</t>
  </si>
  <si>
    <t>1 a 2 hallazgos abiertos</t>
  </si>
  <si>
    <t>3 a 4 hallazgos abiertos</t>
  </si>
  <si>
    <t>5 a 6 hallazgos abiertos</t>
  </si>
  <si>
    <t>7 o más hallazgos abiertos</t>
  </si>
  <si>
    <t>Cada entidad se encuentra en la libertad de decidir el nivel de importancia (peso porcentual) que va a tener cada variable de priorización, siempre y cuando la sumatoria de porcentajes no supere el 100%. En caso que por error se supere el 100% aparecerá un mensaje de alerta para que se se corrijan los porcentajes.</t>
  </si>
  <si>
    <t>Encontrará dos opciones de Matriz de Priorización: "Priorización A" que incluye "Intereses de la Alta Dirección" pero no incluye "Cantidad de PQR" y  "Priorización B" que incluye "Cantidad de PQR" pero no incluye "Intereses de la Alta Dirección". Utilice la que mas se amolde a su entidad.</t>
  </si>
  <si>
    <t xml:space="preserve">FECHA DE ELABORACIÓN: </t>
  </si>
  <si>
    <t>FECHA DE APROBACIÓN</t>
  </si>
  <si>
    <t>CUIDADO! SOLO LAS CELDAS QUE APARECEN CON ESTE COLOR DE RELLENO PUEDEN SER EDITADAS</t>
  </si>
  <si>
    <r>
      <t xml:space="preserve">
</t>
    </r>
    <r>
      <rPr>
        <b/>
        <sz val="11"/>
        <rFont val="Calibri"/>
        <family val="2"/>
        <scheme val="minor"/>
      </rPr>
      <t>PRIORIZACION A / PRIORIZACION B</t>
    </r>
    <r>
      <rPr>
        <b/>
        <sz val="11"/>
        <color rgb="FF0070C0"/>
        <rFont val="Calibri"/>
        <family val="2"/>
        <scheme val="minor"/>
      </rPr>
      <t xml:space="preserve">
</t>
    </r>
  </si>
  <si>
    <t>Planeación financiera</t>
  </si>
  <si>
    <t>Gestión de Riesgo operativo</t>
  </si>
  <si>
    <t>Gestión de Riesgo de lavado de activos y financiaciòn del terrorismo</t>
  </si>
  <si>
    <t>Gestión comercial y de mercadeo</t>
  </si>
  <si>
    <t>Otorgamiento de crédito</t>
  </si>
  <si>
    <t>Otorgamiento de crédito a través de la administración de recursos de terceros</t>
  </si>
  <si>
    <t>Otorgamiento de servicios programas internacionales</t>
  </si>
  <si>
    <t>Gestión de legalización y renovación para aprobación del desembolso</t>
  </si>
  <si>
    <t>Administración de la cartera</t>
  </si>
  <si>
    <t>Gestión de apoyo a programas internacionales</t>
  </si>
  <si>
    <t>Gestión de Recuperación de Cartera</t>
  </si>
  <si>
    <t>Liquidación de fondos en administración</t>
  </si>
  <si>
    <t>Terminación o cumplimiento de obligaciones de crédito</t>
  </si>
  <si>
    <t>Atención a beneficiarios y/o ciudadanos</t>
  </si>
  <si>
    <t>Administración de Activos Fijos</t>
  </si>
  <si>
    <t>Servicios generales y Apoyo Logistico</t>
  </si>
  <si>
    <t>Gestión presupuestal</t>
  </si>
  <si>
    <t>Gestión de pagos y Liquidez</t>
  </si>
  <si>
    <t>Gestión contable y tributaria</t>
  </si>
  <si>
    <t>Gestión de Inversiones</t>
  </si>
  <si>
    <t>Ingreso</t>
  </si>
  <si>
    <t>Permanencia</t>
  </si>
  <si>
    <t>Administración de personal</t>
  </si>
  <si>
    <t>Gestión Contractual</t>
  </si>
  <si>
    <t>Representación Judicial y asesoría jurídica</t>
  </si>
  <si>
    <t>Gestión de comunicación externa</t>
  </si>
  <si>
    <t>Gestión de Comunicación Organizacional</t>
  </si>
  <si>
    <t>Gestión de correspondencia</t>
  </si>
  <si>
    <t>Gestión de archivo</t>
  </si>
  <si>
    <t xml:space="preserve"> Gestión de Riesgo de crédito</t>
  </si>
  <si>
    <t xml:space="preserve"> Gestión de Riesgo de Mercado</t>
  </si>
  <si>
    <t xml:space="preserve"> Gestión Riesgo de liquidez</t>
  </si>
  <si>
    <t>X</t>
  </si>
  <si>
    <t xml:space="preserve"> </t>
  </si>
  <si>
    <t>Gestión de servicios tecnológicos</t>
  </si>
  <si>
    <t>Priorización del Universo de Auditoría Basado en Riesgos ICETEX vigencia 2021 a 2024</t>
  </si>
  <si>
    <t>Direccionamiento estratégico y gestión organizacional</t>
  </si>
  <si>
    <t>ICETEX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</si>
</sst>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0\ &quot;años&quot;"/>
    <numFmt numFmtId="166" formatCode="&quot;$&quot;#,##0.00"/>
    <numFmt numFmtId="167" formatCode="dd/mm/yyyy;@"/>
    <numFmt numFmtId="168" formatCode="0.0"/>
  </numFmts>
  <fonts count="30"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sz val="10"/>
      <name val="Arial"/>
      <family val="2"/>
    </font>
    <font>
      <sz val="10"/>
      <color indexed="9"/>
      <name val="Arial"/>
      <family val="2"/>
    </font>
    <font>
      <b/>
      <sz val="11"/>
      <color rgb="FFFF0000"/>
      <name val="Calibri"/>
      <family val="2"/>
      <scheme val="minor"/>
    </font>
    <font>
      <sz val="11"/>
      <color theme="1"/>
      <name val="Calibri"/>
      <family val="2"/>
      <scheme val="minor"/>
    </font>
    <font>
      <b/>
      <sz val="16"/>
      <color theme="1"/>
      <name val="Arial"/>
      <family val="2"/>
    </font>
    <font>
      <sz val="9"/>
      <color theme="1"/>
      <name val="Arial"/>
      <family val="2"/>
    </font>
    <font>
      <b/>
      <sz val="11"/>
      <color theme="1"/>
      <name val="Arial"/>
      <family val="2"/>
    </font>
    <font>
      <b/>
      <sz val="11"/>
      <name val="Calibri"/>
      <family val="2"/>
    </font>
    <font>
      <sz val="10"/>
      <color theme="1"/>
      <name val="Calibri"/>
      <family val="2"/>
    </font>
    <font>
      <b/>
      <sz val="10"/>
      <name val="Calibri"/>
      <family val="2"/>
    </font>
    <font>
      <b/>
      <sz val="12"/>
      <color theme="1"/>
      <name val="Calibri"/>
      <family val="2"/>
      <scheme val="minor"/>
    </font>
    <font>
      <sz val="12"/>
      <color theme="1"/>
      <name val="Arial"/>
      <family val="2"/>
    </font>
    <font>
      <sz val="8"/>
      <color theme="1"/>
      <name val="Arial"/>
      <family val="2"/>
    </font>
    <font>
      <b/>
      <sz val="11"/>
      <name val="Calibri"/>
      <family val="2"/>
      <scheme val="minor"/>
    </font>
    <font>
      <sz val="11"/>
      <color theme="1"/>
      <name val="Arial"/>
      <family val="2"/>
    </font>
    <font>
      <b/>
      <sz val="10"/>
      <name val="Arial"/>
      <family val="2"/>
    </font>
    <font>
      <sz val="16"/>
      <name val="Arial Black"/>
    </font>
    <font>
      <sz val="8"/>
      <name val="Calibri"/>
      <family val="2"/>
      <scheme val="minor"/>
    </font>
    <font>
      <sz val="9"/>
      <color indexed="81"/>
      <name val="Tahoma"/>
      <family val="2"/>
    </font>
    <font>
      <sz val="16"/>
      <name val="Arial Black"/>
      <family val="2"/>
    </font>
    <font>
      <sz val="11"/>
      <color theme="0"/>
      <name val="Calibri"/>
      <family val="2"/>
      <scheme val="minor"/>
    </font>
    <font>
      <b/>
      <sz val="9"/>
      <color theme="1"/>
      <name val="Arial"/>
      <family val="2"/>
    </font>
    <font>
      <b/>
      <sz val="12"/>
      <color theme="1"/>
      <name val="Arial"/>
      <family val="2"/>
    </font>
    <font>
      <b/>
      <sz val="10"/>
      <color indexed="9"/>
      <name val="Verdana"/>
      <family val="2"/>
    </font>
    <font>
      <b/>
      <sz val="9"/>
      <color indexed="9"/>
      <name val="Verdana"/>
      <family val="2"/>
    </font>
    <font>
      <b/>
      <sz val="11"/>
      <color rgb="FF0070C0"/>
      <name val="Calibri"/>
      <family val="2"/>
      <scheme val="minor"/>
    </font>
  </fonts>
  <fills count="1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F7C767"/>
        <bgColor indexed="64"/>
      </patternFill>
    </fill>
    <fill>
      <patternFill patternType="solid">
        <fgColor theme="0" tint="-0.14999847407452621"/>
        <bgColor indexed="64"/>
      </patternFill>
    </fill>
    <fill>
      <patternFill patternType="solid">
        <fgColor rgb="FF00FF00"/>
        <bgColor indexed="64"/>
      </patternFill>
    </fill>
    <fill>
      <patternFill patternType="solid">
        <fgColor rgb="FF00B050"/>
        <bgColor indexed="64"/>
      </patternFill>
    </fill>
    <fill>
      <patternFill patternType="solid">
        <fgColor theme="5"/>
        <bgColor indexed="64"/>
      </patternFill>
    </fill>
    <fill>
      <patternFill patternType="solid">
        <fgColor rgb="FFFFFF99"/>
        <bgColor indexed="64"/>
      </patternFill>
    </fill>
    <fill>
      <patternFill patternType="solid">
        <fgColor rgb="FFFFFF99"/>
        <bgColor theme="0"/>
      </patternFill>
    </fill>
    <fill>
      <patternFill patternType="solid">
        <fgColor theme="4" tint="0.59999389629810485"/>
        <bgColor indexed="64"/>
      </patternFill>
    </fill>
    <fill>
      <patternFill patternType="solid">
        <fgColor theme="4" tint="0.59999389629810485"/>
        <bgColor theme="0"/>
      </patternFill>
    </fill>
  </fills>
  <borders count="5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thin">
        <color auto="1"/>
      </left>
      <right/>
      <top style="medium">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medium">
        <color auto="1"/>
      </bottom>
      <diagonal/>
    </border>
    <border>
      <left style="medium">
        <color auto="1"/>
      </left>
      <right/>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thin">
        <color auto="1"/>
      </right>
      <top/>
      <bottom style="medium">
        <color auto="1"/>
      </bottom>
      <diagonal/>
    </border>
    <border>
      <left/>
      <right style="medium">
        <color auto="1"/>
      </right>
      <top/>
      <bottom style="thin">
        <color auto="1"/>
      </bottom>
      <diagonal/>
    </border>
    <border>
      <left/>
      <right style="medium">
        <color auto="1"/>
      </right>
      <top style="thin">
        <color auto="1"/>
      </top>
      <bottom/>
      <diagonal/>
    </border>
    <border>
      <left/>
      <right style="medium">
        <color theme="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top/>
      <bottom style="thin">
        <color auto="1"/>
      </bottom>
      <diagonal/>
    </border>
    <border>
      <left style="thin">
        <color auto="1"/>
      </left>
      <right/>
      <top style="medium">
        <color auto="1"/>
      </top>
      <bottom style="medium">
        <color auto="1"/>
      </bottom>
      <diagonal/>
    </border>
  </borders>
  <cellStyleXfs count="6">
    <xf numFmtId="0" fontId="0" fillId="0" borderId="0"/>
    <xf numFmtId="0" fontId="2" fillId="0" borderId="0"/>
    <xf numFmtId="0" fontId="4" fillId="0" borderId="0"/>
    <xf numFmtId="0" fontId="4" fillId="0" borderId="0"/>
    <xf numFmtId="164" fontId="7" fillId="0" borderId="0" applyFont="0" applyFill="0" applyBorder="0" applyAlignment="0" applyProtection="0"/>
    <xf numFmtId="0" fontId="4" fillId="0" borderId="0"/>
  </cellStyleXfs>
  <cellXfs count="272">
    <xf numFmtId="0" fontId="0" fillId="0" borderId="0" xfId="0"/>
    <xf numFmtId="0" fontId="2" fillId="2" borderId="0" xfId="1" applyFill="1"/>
    <xf numFmtId="0" fontId="2" fillId="2" borderId="0" xfId="1" applyFill="1" applyAlignment="1">
      <alignment wrapText="1"/>
    </xf>
    <xf numFmtId="0" fontId="12" fillId="4" borderId="9" xfId="1" applyFont="1" applyFill="1" applyBorder="1" applyAlignment="1">
      <alignment horizontal="center" vertical="center"/>
    </xf>
    <xf numFmtId="0" fontId="12" fillId="5" borderId="9" xfId="1" applyFont="1" applyFill="1" applyBorder="1" applyAlignment="1">
      <alignment horizontal="center" vertical="center"/>
    </xf>
    <xf numFmtId="0" fontId="12" fillId="7" borderId="9" xfId="1" applyFont="1" applyFill="1" applyBorder="1" applyAlignment="1">
      <alignment horizontal="center" vertical="center"/>
    </xf>
    <xf numFmtId="0" fontId="0" fillId="2" borderId="0" xfId="0" applyFill="1"/>
    <xf numFmtId="0" fontId="0" fillId="2" borderId="0" xfId="0" applyFill="1" applyAlignment="1">
      <alignment horizontal="center" vertical="center"/>
    </xf>
    <xf numFmtId="0" fontId="10" fillId="8" borderId="9" xfId="0" applyFont="1" applyFill="1" applyBorder="1" applyAlignment="1">
      <alignment horizontal="center" vertical="center" wrapText="1"/>
    </xf>
    <xf numFmtId="0" fontId="2" fillId="8" borderId="24" xfId="0" applyFont="1" applyFill="1" applyBorder="1" applyAlignment="1">
      <alignment horizontal="center" vertical="center" textRotation="90"/>
    </xf>
    <xf numFmtId="0" fontId="2" fillId="8" borderId="22" xfId="0" applyFont="1" applyFill="1" applyBorder="1" applyAlignment="1">
      <alignment horizontal="center" vertical="center" textRotation="90"/>
    </xf>
    <xf numFmtId="0" fontId="2" fillId="8" borderId="23" xfId="0" applyFont="1" applyFill="1" applyBorder="1" applyAlignment="1">
      <alignment horizontal="center" vertical="center" textRotation="90"/>
    </xf>
    <xf numFmtId="0" fontId="0" fillId="9" borderId="19" xfId="0" applyFill="1" applyBorder="1"/>
    <xf numFmtId="0" fontId="0" fillId="9" borderId="30" xfId="0" applyFill="1" applyBorder="1"/>
    <xf numFmtId="0" fontId="1" fillId="2" borderId="37" xfId="0" applyFont="1" applyFill="1" applyBorder="1"/>
    <xf numFmtId="0" fontId="17" fillId="2" borderId="38" xfId="0" applyFont="1" applyFill="1" applyBorder="1"/>
    <xf numFmtId="0" fontId="1" fillId="2" borderId="38" xfId="0" applyFont="1" applyFill="1" applyBorder="1" applyAlignment="1">
      <alignment horizontal="center"/>
    </xf>
    <xf numFmtId="0" fontId="1" fillId="2" borderId="0" xfId="0" applyFont="1" applyFill="1" applyAlignment="1">
      <alignment horizontal="center"/>
    </xf>
    <xf numFmtId="0" fontId="0" fillId="0" borderId="0" xfId="0" applyAlignment="1">
      <alignment wrapText="1"/>
    </xf>
    <xf numFmtId="0" fontId="14" fillId="0" borderId="7" xfId="0" applyFont="1" applyBorder="1" applyAlignment="1">
      <alignment horizontal="left" vertical="center" wrapText="1"/>
    </xf>
    <xf numFmtId="0" fontId="16" fillId="3" borderId="40" xfId="0" applyFont="1" applyFill="1" applyBorder="1" applyAlignment="1">
      <alignment horizontal="center" vertical="center"/>
    </xf>
    <xf numFmtId="0" fontId="16" fillId="3" borderId="20" xfId="0" applyFont="1" applyFill="1" applyBorder="1" applyAlignment="1">
      <alignment horizontal="center" vertical="center"/>
    </xf>
    <xf numFmtId="0" fontId="9" fillId="0" borderId="40" xfId="0" applyFont="1" applyBorder="1" applyAlignment="1">
      <alignment horizontal="center" vertical="center" wrapText="1"/>
    </xf>
    <xf numFmtId="0" fontId="1" fillId="2" borderId="36" xfId="0" applyFont="1" applyFill="1" applyBorder="1" applyAlignment="1">
      <alignment horizontal="center"/>
    </xf>
    <xf numFmtId="0" fontId="1" fillId="2" borderId="15" xfId="0" applyFont="1" applyFill="1" applyBorder="1" applyAlignment="1">
      <alignment horizontal="center" vertical="center"/>
    </xf>
    <xf numFmtId="0" fontId="1" fillId="2" borderId="14" xfId="0" applyFont="1" applyFill="1" applyBorder="1"/>
    <xf numFmtId="0" fontId="1" fillId="2" borderId="41" xfId="0" applyFont="1" applyFill="1" applyBorder="1"/>
    <xf numFmtId="0" fontId="17" fillId="2" borderId="42" xfId="0" applyFont="1" applyFill="1" applyBorder="1"/>
    <xf numFmtId="0" fontId="16" fillId="3" borderId="32" xfId="0" applyFont="1" applyFill="1" applyBorder="1" applyAlignment="1">
      <alignment horizontal="center" vertical="center"/>
    </xf>
    <xf numFmtId="0" fontId="0" fillId="3" borderId="0" xfId="0" applyFill="1" applyAlignment="1">
      <alignment horizontal="center" vertical="center"/>
    </xf>
    <xf numFmtId="0" fontId="0" fillId="3" borderId="0" xfId="0" applyFill="1"/>
    <xf numFmtId="0" fontId="0" fillId="3" borderId="5" xfId="0" applyFill="1" applyBorder="1" applyAlignment="1">
      <alignment wrapText="1"/>
    </xf>
    <xf numFmtId="0" fontId="0" fillId="0" borderId="43" xfId="0" applyBorder="1" applyAlignment="1">
      <alignment wrapText="1"/>
    </xf>
    <xf numFmtId="0" fontId="1" fillId="2" borderId="36" xfId="0" applyFont="1" applyFill="1" applyBorder="1"/>
    <xf numFmtId="0" fontId="0" fillId="9" borderId="26" xfId="0" applyFill="1" applyBorder="1"/>
    <xf numFmtId="0" fontId="0" fillId="9" borderId="27" xfId="0" applyFill="1" applyBorder="1"/>
    <xf numFmtId="0" fontId="0" fillId="9" borderId="45" xfId="0" applyFill="1" applyBorder="1"/>
    <xf numFmtId="0" fontId="0" fillId="9" borderId="46" xfId="0" applyFill="1" applyBorder="1"/>
    <xf numFmtId="0" fontId="16" fillId="0" borderId="13" xfId="0" applyFont="1" applyBorder="1" applyAlignment="1">
      <alignment horizontal="center" vertical="center"/>
    </xf>
    <xf numFmtId="0" fontId="16" fillId="3" borderId="14" xfId="0" applyFont="1" applyFill="1" applyBorder="1" applyAlignment="1">
      <alignment horizontal="center" vertical="center"/>
    </xf>
    <xf numFmtId="0" fontId="16" fillId="0" borderId="19" xfId="0" applyFont="1" applyBorder="1" applyAlignment="1">
      <alignment horizontal="center" vertical="center"/>
    </xf>
    <xf numFmtId="0" fontId="9" fillId="3" borderId="30" xfId="0" applyFont="1" applyFill="1" applyBorder="1" applyAlignment="1">
      <alignment horizontal="center" vertical="center" wrapText="1"/>
    </xf>
    <xf numFmtId="0" fontId="6" fillId="3" borderId="0" xfId="1" applyFont="1" applyFill="1" applyAlignment="1">
      <alignment vertical="center" wrapText="1"/>
    </xf>
    <xf numFmtId="0" fontId="6" fillId="3" borderId="5" xfId="1" applyFont="1" applyFill="1" applyBorder="1" applyAlignment="1">
      <alignment vertical="center" wrapText="1"/>
    </xf>
    <xf numFmtId="0" fontId="0" fillId="3" borderId="0" xfId="0" applyFill="1" applyAlignment="1">
      <alignment wrapText="1"/>
    </xf>
    <xf numFmtId="0" fontId="9" fillId="0" borderId="20" xfId="0" applyFont="1" applyBorder="1" applyAlignment="1">
      <alignment horizontal="center" vertical="center" wrapText="1"/>
    </xf>
    <xf numFmtId="0" fontId="0" fillId="9" borderId="25" xfId="0" applyFill="1" applyBorder="1"/>
    <xf numFmtId="0" fontId="0" fillId="9" borderId="29" xfId="0" applyFill="1" applyBorder="1"/>
    <xf numFmtId="0" fontId="0" fillId="9" borderId="47" xfId="0" applyFill="1" applyBorder="1"/>
    <xf numFmtId="0" fontId="9" fillId="9" borderId="10" xfId="0" applyFont="1" applyFill="1" applyBorder="1" applyAlignment="1">
      <alignment horizontal="center" vertical="center"/>
    </xf>
    <xf numFmtId="0" fontId="9" fillId="9" borderId="37" xfId="0" applyFont="1" applyFill="1" applyBorder="1" applyAlignment="1">
      <alignment horizontal="center" vertical="center"/>
    </xf>
    <xf numFmtId="0" fontId="9" fillId="9" borderId="12" xfId="0" applyFont="1" applyFill="1" applyBorder="1" applyAlignment="1">
      <alignment horizontal="center" vertical="center"/>
    </xf>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21" xfId="0" applyFill="1" applyBorder="1" applyAlignment="1">
      <alignment horizontal="center" vertical="center"/>
    </xf>
    <xf numFmtId="0" fontId="0" fillId="2" borderId="13" xfId="0" applyFill="1" applyBorder="1" applyAlignment="1">
      <alignment horizontal="center" vertical="center"/>
    </xf>
    <xf numFmtId="0" fontId="0" fillId="2" borderId="13" xfId="0" applyFill="1" applyBorder="1"/>
    <xf numFmtId="0" fontId="0" fillId="2" borderId="14" xfId="0" applyFill="1" applyBorder="1"/>
    <xf numFmtId="0" fontId="19" fillId="2" borderId="0" xfId="1" applyFont="1" applyFill="1"/>
    <xf numFmtId="0" fontId="16" fillId="3" borderId="39" xfId="0" applyFont="1" applyFill="1" applyBorder="1" applyAlignment="1">
      <alignment horizontal="center" vertical="center"/>
    </xf>
    <xf numFmtId="0" fontId="0" fillId="5" borderId="0" xfId="0" applyFill="1"/>
    <xf numFmtId="0" fontId="0" fillId="7" borderId="0" xfId="0" applyFill="1"/>
    <xf numFmtId="9" fontId="0" fillId="0" borderId="0" xfId="0" applyNumberFormat="1"/>
    <xf numFmtId="166" fontId="0" fillId="0" borderId="0" xfId="0" applyNumberFormat="1"/>
    <xf numFmtId="0" fontId="0" fillId="10" borderId="0" xfId="0" applyFill="1"/>
    <xf numFmtId="0" fontId="24" fillId="4" borderId="0" xfId="0" applyFont="1" applyFill="1"/>
    <xf numFmtId="0" fontId="0" fillId="0" borderId="0" xfId="0" applyAlignment="1">
      <alignment horizontal="center"/>
    </xf>
    <xf numFmtId="9" fontId="0" fillId="0" borderId="0" xfId="0" applyNumberFormat="1" applyAlignment="1">
      <alignment horizontal="center"/>
    </xf>
    <xf numFmtId="0" fontId="24" fillId="4" borderId="0" xfId="0" applyFont="1" applyFill="1" applyAlignment="1">
      <alignment horizontal="center"/>
    </xf>
    <xf numFmtId="0" fontId="0" fillId="7" borderId="0" xfId="0" applyFill="1" applyAlignment="1">
      <alignment horizontal="center"/>
    </xf>
    <xf numFmtId="0" fontId="0" fillId="5" borderId="0" xfId="0" applyFill="1" applyAlignment="1">
      <alignment horizontal="center"/>
    </xf>
    <xf numFmtId="0" fontId="0" fillId="10" borderId="0" xfId="0" applyFill="1" applyAlignment="1">
      <alignment horizontal="center"/>
    </xf>
    <xf numFmtId="0" fontId="2" fillId="2" borderId="4" xfId="1" applyFill="1" applyBorder="1" applyAlignment="1">
      <alignment vertical="center"/>
    </xf>
    <xf numFmtId="0" fontId="2" fillId="2" borderId="5" xfId="1" applyFill="1" applyBorder="1" applyAlignment="1">
      <alignment vertical="center"/>
    </xf>
    <xf numFmtId="0" fontId="2" fillId="2" borderId="0" xfId="1" applyFill="1" applyAlignment="1">
      <alignment vertical="center"/>
    </xf>
    <xf numFmtId="0" fontId="12" fillId="6" borderId="7" xfId="1" applyFont="1" applyFill="1" applyBorder="1" applyAlignment="1">
      <alignment horizontal="center" vertical="center"/>
    </xf>
    <xf numFmtId="0" fontId="1" fillId="0" borderId="0" xfId="0" applyFont="1"/>
    <xf numFmtId="0" fontId="4" fillId="0" borderId="19" xfId="5" applyBorder="1" applyAlignment="1">
      <alignment horizontal="center" vertical="center" wrapText="1"/>
    </xf>
    <xf numFmtId="0" fontId="4" fillId="0" borderId="19" xfId="5" applyBorder="1" applyAlignment="1">
      <alignment horizontal="left" vertical="center" wrapText="1"/>
    </xf>
    <xf numFmtId="0" fontId="4" fillId="0" borderId="32" xfId="5" applyBorder="1" applyAlignment="1">
      <alignment horizontal="center" vertical="center" wrapText="1"/>
    </xf>
    <xf numFmtId="0" fontId="4" fillId="0" borderId="32" xfId="5" applyBorder="1" applyAlignment="1">
      <alignment horizontal="left" vertical="center" wrapText="1"/>
    </xf>
    <xf numFmtId="0" fontId="27" fillId="11" borderId="48" xfId="0" applyFont="1" applyFill="1" applyBorder="1" applyAlignment="1">
      <alignment horizontal="center" vertical="center" wrapText="1"/>
    </xf>
    <xf numFmtId="0" fontId="28" fillId="12" borderId="19" xfId="0" applyFont="1" applyFill="1" applyBorder="1" applyAlignment="1">
      <alignment horizontal="center" vertical="center" wrapText="1"/>
    </xf>
    <xf numFmtId="0" fontId="2" fillId="0" borderId="4" xfId="1" applyBorder="1" applyAlignment="1">
      <alignment vertical="center"/>
    </xf>
    <xf numFmtId="0" fontId="3" fillId="0" borderId="17" xfId="1" applyFont="1" applyBorder="1" applyAlignment="1">
      <alignment horizontal="center" vertical="center"/>
    </xf>
    <xf numFmtId="168" fontId="2" fillId="0" borderId="17" xfId="1" applyNumberFormat="1" applyBorder="1" applyAlignment="1">
      <alignment horizontal="center" vertical="center"/>
    </xf>
    <xf numFmtId="0" fontId="2" fillId="0" borderId="5" xfId="1" applyBorder="1" applyAlignment="1">
      <alignment vertical="center"/>
    </xf>
    <xf numFmtId="0" fontId="2" fillId="0" borderId="0" xfId="1" applyAlignment="1">
      <alignment vertical="center"/>
    </xf>
    <xf numFmtId="0" fontId="5" fillId="0" borderId="4" xfId="1" applyFont="1" applyBorder="1" applyAlignment="1">
      <alignment vertical="center"/>
    </xf>
    <xf numFmtId="0" fontId="5" fillId="0" borderId="5" xfId="1" applyFont="1" applyBorder="1" applyAlignment="1">
      <alignment vertical="center"/>
    </xf>
    <xf numFmtId="0" fontId="5" fillId="0" borderId="0" xfId="1" applyFont="1" applyAlignment="1">
      <alignment vertical="center"/>
    </xf>
    <xf numFmtId="0" fontId="5" fillId="0" borderId="21" xfId="1" applyFont="1" applyBorder="1"/>
    <xf numFmtId="0" fontId="5" fillId="0" borderId="13" xfId="1" applyFont="1" applyBorder="1" applyAlignment="1">
      <alignment wrapText="1"/>
    </xf>
    <xf numFmtId="0" fontId="5" fillId="0" borderId="13" xfId="1" applyFont="1" applyBorder="1"/>
    <xf numFmtId="0" fontId="5" fillId="0" borderId="14" xfId="1" applyFont="1" applyBorder="1"/>
    <xf numFmtId="0" fontId="5" fillId="0" borderId="0" xfId="1" applyFont="1"/>
    <xf numFmtId="0" fontId="5" fillId="0" borderId="0" xfId="1" applyFont="1" applyAlignment="1">
      <alignment wrapText="1"/>
    </xf>
    <xf numFmtId="0" fontId="19" fillId="0" borderId="0" xfId="1" applyFont="1"/>
    <xf numFmtId="0" fontId="2" fillId="0" borderId="0" xfId="1"/>
    <xf numFmtId="0" fontId="2" fillId="0" borderId="0" xfId="1" applyAlignment="1">
      <alignment wrapText="1"/>
    </xf>
    <xf numFmtId="0" fontId="3" fillId="13" borderId="17" xfId="1" applyFont="1" applyFill="1" applyBorder="1" applyAlignment="1">
      <alignment horizontal="center" vertical="center"/>
    </xf>
    <xf numFmtId="0" fontId="3" fillId="13" borderId="19" xfId="1" applyFont="1" applyFill="1" applyBorder="1" applyAlignment="1">
      <alignment horizontal="center" vertical="center"/>
    </xf>
    <xf numFmtId="167" fontId="0" fillId="0" borderId="13" xfId="0" applyNumberFormat="1" applyBorder="1" applyAlignment="1">
      <alignment horizontal="center"/>
    </xf>
    <xf numFmtId="0" fontId="3" fillId="9" borderId="19" xfId="1" applyFont="1" applyFill="1" applyBorder="1" applyAlignment="1">
      <alignment horizontal="center" vertical="center"/>
    </xf>
    <xf numFmtId="0" fontId="3" fillId="9" borderId="17" xfId="1" applyFont="1" applyFill="1" applyBorder="1" applyAlignment="1">
      <alignment horizontal="center" vertical="center"/>
    </xf>
    <xf numFmtId="0" fontId="2" fillId="9" borderId="17" xfId="4" applyNumberFormat="1" applyFont="1" applyFill="1" applyBorder="1" applyAlignment="1">
      <alignment horizontal="center" vertical="center"/>
    </xf>
    <xf numFmtId="0" fontId="2" fillId="9" borderId="17" xfId="1" applyFill="1" applyBorder="1" applyAlignment="1">
      <alignment horizontal="center" vertical="center" wrapText="1"/>
    </xf>
    <xf numFmtId="165" fontId="2" fillId="13" borderId="17" xfId="4" applyNumberFormat="1" applyFont="1" applyFill="1" applyBorder="1" applyAlignment="1">
      <alignment horizontal="center" vertical="center"/>
    </xf>
    <xf numFmtId="0" fontId="2" fillId="13" borderId="17" xfId="1" applyFill="1" applyBorder="1" applyAlignment="1">
      <alignment vertical="center" wrapText="1"/>
    </xf>
    <xf numFmtId="0" fontId="2" fillId="9" borderId="17" xfId="1" applyFill="1" applyBorder="1" applyAlignment="1">
      <alignment horizontal="center" vertical="center"/>
    </xf>
    <xf numFmtId="0" fontId="2" fillId="9" borderId="17" xfId="1" applyFill="1" applyBorder="1" applyAlignment="1">
      <alignment vertical="center" wrapText="1"/>
    </xf>
    <xf numFmtId="0" fontId="1" fillId="3" borderId="7" xfId="0" applyFont="1" applyFill="1" applyBorder="1" applyAlignment="1">
      <alignment vertical="top" wrapText="1"/>
    </xf>
    <xf numFmtId="0" fontId="2" fillId="13" borderId="17" xfId="1" applyFill="1" applyBorder="1" applyAlignment="1">
      <alignment horizontal="justify" vertical="center" wrapText="1"/>
    </xf>
    <xf numFmtId="0" fontId="0" fillId="13" borderId="35" xfId="0" applyFill="1" applyBorder="1" applyAlignment="1">
      <alignment vertical="center" wrapText="1"/>
    </xf>
    <xf numFmtId="0" fontId="2" fillId="13" borderId="1" xfId="1" applyFill="1" applyBorder="1"/>
    <xf numFmtId="0" fontId="26" fillId="13" borderId="3" xfId="1" applyFont="1" applyFill="1" applyBorder="1" applyAlignment="1">
      <alignment vertical="center" wrapText="1"/>
    </xf>
    <xf numFmtId="0" fontId="2" fillId="13" borderId="4" xfId="1" applyFill="1" applyBorder="1"/>
    <xf numFmtId="0" fontId="8" fillId="13" borderId="5" xfId="1" applyFont="1" applyFill="1" applyBorder="1" applyAlignment="1">
      <alignment vertical="center" wrapText="1"/>
    </xf>
    <xf numFmtId="0" fontId="25" fillId="14" borderId="7" xfId="0" applyFont="1" applyFill="1" applyBorder="1" applyAlignment="1">
      <alignment vertical="center" wrapText="1"/>
    </xf>
    <xf numFmtId="9" fontId="11" fillId="13" borderId="11" xfId="1" applyNumberFormat="1" applyFont="1" applyFill="1" applyBorder="1" applyAlignment="1">
      <alignment horizontal="center" vertical="center" wrapText="1"/>
    </xf>
    <xf numFmtId="9" fontId="11" fillId="13" borderId="3" xfId="1" applyNumberFormat="1" applyFont="1" applyFill="1" applyBorder="1" applyAlignment="1">
      <alignment horizontal="center" vertical="center" wrapText="1"/>
    </xf>
    <xf numFmtId="0" fontId="25" fillId="13" borderId="21" xfId="0" applyFont="1" applyFill="1" applyBorder="1" applyAlignment="1">
      <alignment vertical="center" wrapText="1"/>
    </xf>
    <xf numFmtId="0" fontId="25" fillId="14" borderId="8" xfId="0" applyFont="1" applyFill="1" applyBorder="1" applyAlignment="1">
      <alignment vertical="center" wrapText="1"/>
    </xf>
    <xf numFmtId="0" fontId="25" fillId="13" borderId="14" xfId="0" applyFont="1" applyFill="1" applyBorder="1" applyAlignment="1">
      <alignment vertical="center" wrapText="1"/>
    </xf>
    <xf numFmtId="166" fontId="0" fillId="13" borderId="9" xfId="0" applyNumberFormat="1" applyFill="1" applyBorder="1" applyAlignment="1">
      <alignment horizontal="center"/>
    </xf>
    <xf numFmtId="0" fontId="11" fillId="15" borderId="11" xfId="1" applyFont="1" applyFill="1" applyBorder="1" applyAlignment="1">
      <alignment horizontal="center" vertical="center" wrapText="1"/>
    </xf>
    <xf numFmtId="0" fontId="11" fillId="15" borderId="28" xfId="1" applyFont="1" applyFill="1" applyBorder="1" applyAlignment="1">
      <alignment horizontal="center" vertical="center" wrapText="1"/>
    </xf>
    <xf numFmtId="0" fontId="8" fillId="15" borderId="2" xfId="1" applyFont="1" applyFill="1" applyBorder="1" applyAlignment="1">
      <alignment vertical="center" wrapText="1"/>
    </xf>
    <xf numFmtId="0" fontId="8" fillId="15" borderId="2" xfId="1" applyFont="1" applyFill="1" applyBorder="1" applyAlignment="1">
      <alignment horizontal="left" vertical="center"/>
    </xf>
    <xf numFmtId="0" fontId="8" fillId="15" borderId="3" xfId="1" applyFont="1" applyFill="1" applyBorder="1" applyAlignment="1">
      <alignment vertical="center" wrapText="1"/>
    </xf>
    <xf numFmtId="0" fontId="8" fillId="15" borderId="13" xfId="1" applyFont="1" applyFill="1" applyBorder="1" applyAlignment="1">
      <alignment vertical="center" wrapText="1"/>
    </xf>
    <xf numFmtId="0" fontId="8" fillId="15" borderId="14" xfId="1" applyFont="1" applyFill="1" applyBorder="1" applyAlignment="1">
      <alignment vertical="center" wrapText="1"/>
    </xf>
    <xf numFmtId="9" fontId="11" fillId="15" borderId="11" xfId="1" applyNumberFormat="1" applyFont="1" applyFill="1" applyBorder="1" applyAlignment="1">
      <alignment horizontal="center" vertical="center" wrapText="1"/>
    </xf>
    <xf numFmtId="0" fontId="11" fillId="15" borderId="15" xfId="1" applyFont="1" applyFill="1" applyBorder="1" applyAlignment="1">
      <alignment horizontal="center" vertical="center" wrapText="1"/>
    </xf>
    <xf numFmtId="0" fontId="13" fillId="15" borderId="9" xfId="1" applyFont="1" applyFill="1" applyBorder="1" applyAlignment="1">
      <alignment horizontal="center" vertical="center"/>
    </xf>
    <xf numFmtId="0" fontId="9" fillId="16" borderId="7" xfId="0" applyFont="1" applyFill="1" applyBorder="1" applyAlignment="1">
      <alignment vertical="center" wrapText="1"/>
    </xf>
    <xf numFmtId="0" fontId="25" fillId="16" borderId="7" xfId="0" applyFont="1" applyFill="1" applyBorder="1" applyAlignment="1">
      <alignment vertical="center"/>
    </xf>
    <xf numFmtId="0" fontId="25" fillId="16" borderId="7" xfId="0" applyFont="1" applyFill="1" applyBorder="1" applyAlignment="1">
      <alignment vertical="center" wrapText="1"/>
    </xf>
    <xf numFmtId="0" fontId="11" fillId="15" borderId="3" xfId="1" applyFont="1" applyFill="1" applyBorder="1" applyAlignment="1">
      <alignment horizontal="center" vertical="center" wrapText="1"/>
    </xf>
    <xf numFmtId="0" fontId="11" fillId="15" borderId="14" xfId="1" applyFont="1" applyFill="1" applyBorder="1" applyAlignment="1">
      <alignment horizontal="center" vertical="center" wrapText="1"/>
    </xf>
    <xf numFmtId="0" fontId="1" fillId="3" borderId="1" xfId="0" applyFont="1" applyFill="1" applyBorder="1" applyAlignment="1">
      <alignment vertical="top" wrapText="1"/>
    </xf>
    <xf numFmtId="0" fontId="1" fillId="3" borderId="2" xfId="0" applyFont="1" applyFill="1" applyBorder="1" applyAlignment="1">
      <alignment vertical="top" wrapText="1"/>
    </xf>
    <xf numFmtId="0" fontId="1" fillId="3" borderId="3" xfId="0" applyFont="1" applyFill="1" applyBorder="1" applyAlignment="1">
      <alignment vertical="top" wrapText="1"/>
    </xf>
    <xf numFmtId="0" fontId="1" fillId="3" borderId="21" xfId="0" applyFont="1" applyFill="1" applyBorder="1" applyAlignment="1">
      <alignment vertical="top" wrapText="1"/>
    </xf>
    <xf numFmtId="0" fontId="1" fillId="3" borderId="13" xfId="0" applyFont="1" applyFill="1" applyBorder="1" applyAlignment="1">
      <alignment vertical="top" wrapText="1"/>
    </xf>
    <xf numFmtId="0" fontId="1" fillId="3" borderId="14" xfId="0" applyFont="1" applyFill="1" applyBorder="1" applyAlignment="1">
      <alignment vertical="top" wrapText="1"/>
    </xf>
    <xf numFmtId="0" fontId="17" fillId="15" borderId="6" xfId="1" applyFont="1" applyFill="1" applyBorder="1" applyAlignment="1">
      <alignment horizontal="center" vertical="center" wrapText="1"/>
    </xf>
    <xf numFmtId="0" fontId="17" fillId="15" borderId="7" xfId="1" applyFont="1" applyFill="1" applyBorder="1" applyAlignment="1">
      <alignment horizontal="center" vertical="center" wrapText="1"/>
    </xf>
    <xf numFmtId="0" fontId="17" fillId="15" borderId="8" xfId="1" applyFont="1" applyFill="1" applyBorder="1" applyAlignment="1">
      <alignment horizontal="center" vertical="center" wrapText="1"/>
    </xf>
    <xf numFmtId="0" fontId="17" fillId="15" borderId="6" xfId="0" applyFont="1" applyFill="1" applyBorder="1" applyAlignment="1">
      <alignment horizontal="center" vertical="center"/>
    </xf>
    <xf numFmtId="0" fontId="17" fillId="15" borderId="7" xfId="0" applyFont="1" applyFill="1" applyBorder="1" applyAlignment="1">
      <alignment horizontal="center" vertical="center"/>
    </xf>
    <xf numFmtId="0" fontId="17" fillId="15" borderId="8" xfId="0" applyFont="1" applyFill="1" applyBorder="1" applyAlignment="1">
      <alignment horizontal="center" vertical="center"/>
    </xf>
    <xf numFmtId="0" fontId="1" fillId="3" borderId="1" xfId="0" applyFont="1" applyFill="1" applyBorder="1" applyAlignment="1">
      <alignment horizontal="justify" vertical="center" wrapText="1"/>
    </xf>
    <xf numFmtId="0" fontId="1" fillId="3" borderId="2" xfId="0" applyFont="1" applyFill="1" applyBorder="1" applyAlignment="1">
      <alignment horizontal="justify" vertical="center" wrapText="1"/>
    </xf>
    <xf numFmtId="0" fontId="1" fillId="3" borderId="3" xfId="0" applyFont="1" applyFill="1" applyBorder="1" applyAlignment="1">
      <alignment horizontal="justify" vertical="center" wrapText="1"/>
    </xf>
    <xf numFmtId="0" fontId="1" fillId="3" borderId="21" xfId="0" applyFont="1" applyFill="1" applyBorder="1" applyAlignment="1">
      <alignment horizontal="justify" vertical="center" wrapText="1"/>
    </xf>
    <xf numFmtId="0" fontId="1" fillId="3" borderId="13" xfId="0" applyFont="1" applyFill="1" applyBorder="1" applyAlignment="1">
      <alignment horizontal="justify" vertical="center" wrapText="1"/>
    </xf>
    <xf numFmtId="0" fontId="1" fillId="3" borderId="14" xfId="0" applyFont="1" applyFill="1" applyBorder="1" applyAlignment="1">
      <alignment horizontal="justify" vertical="center" wrapText="1"/>
    </xf>
    <xf numFmtId="0" fontId="0" fillId="3" borderId="4" xfId="0" applyFill="1" applyBorder="1" applyAlignment="1">
      <alignment horizontal="justify" wrapText="1"/>
    </xf>
    <xf numFmtId="0" fontId="0" fillId="3" borderId="0" xfId="0" applyFill="1" applyAlignment="1">
      <alignment horizontal="justify" wrapText="1"/>
    </xf>
    <xf numFmtId="0" fontId="0" fillId="3" borderId="5" xfId="0" applyFill="1" applyBorder="1" applyAlignment="1">
      <alignment horizontal="justify" wrapText="1"/>
    </xf>
    <xf numFmtId="0" fontId="0" fillId="3" borderId="21" xfId="0" applyFill="1" applyBorder="1" applyAlignment="1">
      <alignment horizontal="justify" wrapText="1"/>
    </xf>
    <xf numFmtId="0" fontId="0" fillId="3" borderId="13" xfId="0" applyFill="1" applyBorder="1" applyAlignment="1">
      <alignment horizontal="justify" wrapText="1"/>
    </xf>
    <xf numFmtId="0" fontId="0" fillId="3" borderId="14" xfId="0" applyFill="1" applyBorder="1" applyAlignment="1">
      <alignment horizontal="justify" wrapText="1"/>
    </xf>
    <xf numFmtId="0" fontId="1" fillId="3" borderId="1" xfId="0" applyFont="1" applyFill="1" applyBorder="1" applyAlignment="1">
      <alignment horizontal="justify" wrapText="1"/>
    </xf>
    <xf numFmtId="0" fontId="1" fillId="3" borderId="2" xfId="0" applyFont="1" applyFill="1" applyBorder="1" applyAlignment="1">
      <alignment horizontal="justify" wrapText="1"/>
    </xf>
    <xf numFmtId="0" fontId="1" fillId="3" borderId="3" xfId="0" applyFont="1" applyFill="1" applyBorder="1" applyAlignment="1">
      <alignment horizontal="justify" wrapText="1"/>
    </xf>
    <xf numFmtId="0" fontId="1" fillId="3" borderId="1" xfId="0" applyFont="1" applyFill="1" applyBorder="1" applyAlignment="1">
      <alignment horizontal="justify" vertical="top" wrapText="1"/>
    </xf>
    <xf numFmtId="0" fontId="1" fillId="3" borderId="2" xfId="0" applyFont="1" applyFill="1" applyBorder="1" applyAlignment="1">
      <alignment horizontal="justify" vertical="top" wrapText="1"/>
    </xf>
    <xf numFmtId="0" fontId="1" fillId="3" borderId="3" xfId="0" applyFont="1" applyFill="1" applyBorder="1" applyAlignment="1">
      <alignment horizontal="justify" vertical="top" wrapText="1"/>
    </xf>
    <xf numFmtId="0" fontId="1" fillId="3" borderId="21" xfId="0" applyFont="1" applyFill="1" applyBorder="1" applyAlignment="1">
      <alignment horizontal="justify" vertical="top" wrapText="1"/>
    </xf>
    <xf numFmtId="0" fontId="1" fillId="3" borderId="13" xfId="0" applyFont="1" applyFill="1" applyBorder="1" applyAlignment="1">
      <alignment horizontal="justify" vertical="top" wrapText="1"/>
    </xf>
    <xf numFmtId="0" fontId="1" fillId="3" borderId="14" xfId="0" applyFont="1" applyFill="1" applyBorder="1" applyAlignment="1">
      <alignment horizontal="justify" vertical="top" wrapText="1"/>
    </xf>
    <xf numFmtId="0" fontId="1" fillId="3" borderId="6" xfId="0" applyFont="1" applyFill="1" applyBorder="1" applyAlignment="1">
      <alignment horizontal="justify" vertical="top" wrapText="1"/>
    </xf>
    <xf numFmtId="0" fontId="1" fillId="3" borderId="7" xfId="0" applyFont="1" applyFill="1" applyBorder="1" applyAlignment="1">
      <alignment horizontal="justify" vertical="top" wrapText="1"/>
    </xf>
    <xf numFmtId="0" fontId="1" fillId="3" borderId="8" xfId="0" applyFont="1" applyFill="1" applyBorder="1" applyAlignment="1">
      <alignment horizontal="justify" vertical="top" wrapText="1"/>
    </xf>
    <xf numFmtId="0" fontId="17" fillId="13" borderId="6" xfId="1" applyFont="1" applyFill="1" applyBorder="1" applyAlignment="1">
      <alignment horizontal="center" vertical="center" wrapText="1"/>
    </xf>
    <xf numFmtId="0" fontId="17" fillId="13" borderId="7" xfId="1" applyFont="1" applyFill="1" applyBorder="1" applyAlignment="1">
      <alignment horizontal="center" vertical="center" wrapText="1"/>
    </xf>
    <xf numFmtId="0" fontId="17" fillId="13" borderId="8" xfId="1" applyFont="1" applyFill="1" applyBorder="1" applyAlignment="1">
      <alignment horizontal="center" vertical="center" wrapText="1"/>
    </xf>
    <xf numFmtId="0" fontId="29" fillId="15" borderId="6" xfId="1" applyFont="1" applyFill="1" applyBorder="1" applyAlignment="1">
      <alignment horizontal="center" vertical="center" wrapText="1"/>
    </xf>
    <xf numFmtId="0" fontId="29" fillId="15" borderId="7" xfId="1" applyFont="1" applyFill="1" applyBorder="1" applyAlignment="1">
      <alignment horizontal="center" vertical="center" wrapText="1"/>
    </xf>
    <xf numFmtId="0" fontId="29" fillId="15" borderId="8" xfId="1" applyFont="1" applyFill="1" applyBorder="1" applyAlignment="1">
      <alignment horizontal="center" vertical="center" wrapText="1"/>
    </xf>
    <xf numFmtId="0" fontId="25" fillId="15" borderId="22" xfId="0" applyFont="1" applyFill="1" applyBorder="1" applyAlignment="1">
      <alignment horizontal="center" vertical="center" wrapText="1"/>
    </xf>
    <xf numFmtId="0" fontId="3" fillId="15" borderId="6" xfId="1" applyFont="1" applyFill="1" applyBorder="1" applyAlignment="1">
      <alignment horizontal="center" vertical="center"/>
    </xf>
    <xf numFmtId="0" fontId="3" fillId="15" borderId="7" xfId="1" applyFont="1" applyFill="1" applyBorder="1" applyAlignment="1">
      <alignment horizontal="center" vertical="center"/>
    </xf>
    <xf numFmtId="0" fontId="3" fillId="15" borderId="8" xfId="1" applyFont="1" applyFill="1" applyBorder="1" applyAlignment="1">
      <alignment horizontal="center" vertical="center"/>
    </xf>
    <xf numFmtId="0" fontId="9" fillId="14" borderId="49" xfId="0" applyFont="1" applyFill="1" applyBorder="1" applyAlignment="1">
      <alignment horizontal="center" vertical="center" wrapText="1"/>
    </xf>
    <xf numFmtId="0" fontId="9" fillId="14" borderId="7" xfId="0" applyFont="1" applyFill="1" applyBorder="1" applyAlignment="1">
      <alignment horizontal="center" vertical="center" wrapText="1"/>
    </xf>
    <xf numFmtId="0" fontId="1" fillId="2" borderId="6" xfId="0" applyFont="1" applyFill="1" applyBorder="1" applyAlignment="1">
      <alignment horizontal="right" vertical="center"/>
    </xf>
    <xf numFmtId="0" fontId="1" fillId="2" borderId="7" xfId="0" applyFont="1" applyFill="1" applyBorder="1" applyAlignment="1">
      <alignment horizontal="right" vertical="center"/>
    </xf>
    <xf numFmtId="0" fontId="1" fillId="2" borderId="8" xfId="0" applyFont="1" applyFill="1" applyBorder="1" applyAlignment="1">
      <alignment horizontal="right" vertical="center"/>
    </xf>
    <xf numFmtId="0" fontId="1" fillId="2" borderId="6" xfId="0" applyFont="1" applyFill="1" applyBorder="1" applyAlignment="1">
      <alignment horizontal="right"/>
    </xf>
    <xf numFmtId="0" fontId="1" fillId="2" borderId="7" xfId="0" applyFont="1" applyFill="1" applyBorder="1" applyAlignment="1">
      <alignment horizontal="right"/>
    </xf>
    <xf numFmtId="0" fontId="1" fillId="2" borderId="8" xfId="0" applyFont="1" applyFill="1" applyBorder="1" applyAlignment="1">
      <alignment horizontal="right"/>
    </xf>
    <xf numFmtId="0" fontId="1" fillId="2" borderId="1" xfId="0" applyFont="1" applyFill="1" applyBorder="1" applyAlignment="1">
      <alignment horizontal="right"/>
    </xf>
    <xf numFmtId="0" fontId="1" fillId="2" borderId="2" xfId="0" applyFont="1" applyFill="1" applyBorder="1" applyAlignment="1">
      <alignment horizontal="right"/>
    </xf>
    <xf numFmtId="0" fontId="1" fillId="2" borderId="3" xfId="0" applyFont="1" applyFill="1" applyBorder="1" applyAlignment="1">
      <alignment horizontal="right"/>
    </xf>
    <xf numFmtId="0" fontId="18" fillId="3" borderId="1" xfId="0" applyFont="1" applyFill="1" applyBorder="1" applyAlignment="1">
      <alignment horizontal="left" vertical="top" wrapText="1"/>
    </xf>
    <xf numFmtId="0" fontId="18" fillId="3" borderId="2" xfId="0" applyFont="1" applyFill="1" applyBorder="1" applyAlignment="1">
      <alignment horizontal="left" vertical="top" wrapText="1"/>
    </xf>
    <xf numFmtId="0" fontId="18" fillId="3" borderId="3" xfId="0" applyFont="1" applyFill="1" applyBorder="1" applyAlignment="1">
      <alignment horizontal="left" vertical="top" wrapText="1"/>
    </xf>
    <xf numFmtId="0" fontId="18" fillId="3" borderId="4" xfId="0" applyFont="1" applyFill="1" applyBorder="1" applyAlignment="1">
      <alignment horizontal="left" vertical="top" wrapText="1"/>
    </xf>
    <xf numFmtId="0" fontId="18" fillId="3" borderId="0" xfId="0" applyFont="1" applyFill="1" applyAlignment="1">
      <alignment horizontal="left" vertical="top" wrapText="1"/>
    </xf>
    <xf numFmtId="0" fontId="18" fillId="3" borderId="5" xfId="0" applyFont="1" applyFill="1" applyBorder="1" applyAlignment="1">
      <alignment horizontal="left" vertical="top" wrapText="1"/>
    </xf>
    <xf numFmtId="0" fontId="18" fillId="3" borderId="21" xfId="0" applyFont="1" applyFill="1" applyBorder="1" applyAlignment="1">
      <alignment horizontal="left" vertical="top" wrapText="1"/>
    </xf>
    <xf numFmtId="0" fontId="18" fillId="3" borderId="13" xfId="0" applyFont="1" applyFill="1" applyBorder="1" applyAlignment="1">
      <alignment horizontal="left" vertical="top" wrapText="1"/>
    </xf>
    <xf numFmtId="0" fontId="18" fillId="3" borderId="14" xfId="0" applyFont="1" applyFill="1" applyBorder="1" applyAlignment="1">
      <alignment horizontal="left" vertical="top"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0" fillId="8" borderId="11" xfId="0" applyFont="1" applyFill="1" applyBorder="1" applyAlignment="1">
      <alignment horizontal="center" vertical="center" wrapText="1"/>
    </xf>
    <xf numFmtId="0" fontId="10" fillId="8" borderId="28" xfId="0" applyFont="1" applyFill="1" applyBorder="1" applyAlignment="1">
      <alignment horizontal="center" vertical="center" wrapText="1"/>
    </xf>
    <xf numFmtId="0" fontId="18" fillId="3" borderId="26" xfId="0" applyFont="1" applyFill="1" applyBorder="1" applyAlignment="1">
      <alignment horizontal="center" vertical="center"/>
    </xf>
    <xf numFmtId="0" fontId="18" fillId="3" borderId="19" xfId="0" applyFont="1" applyFill="1" applyBorder="1" applyAlignment="1">
      <alignment horizontal="center" vertical="center"/>
    </xf>
    <xf numFmtId="0" fontId="18" fillId="3" borderId="34" xfId="0" applyFont="1" applyFill="1" applyBorder="1" applyAlignment="1">
      <alignment horizontal="center" vertical="center"/>
    </xf>
    <xf numFmtId="0" fontId="18" fillId="3" borderId="35" xfId="0" applyFont="1" applyFill="1" applyBorder="1" applyAlignment="1">
      <alignment horizontal="center" vertical="center"/>
    </xf>
    <xf numFmtId="0" fontId="18" fillId="3" borderId="26" xfId="0" applyFont="1" applyFill="1" applyBorder="1" applyAlignment="1">
      <alignment horizontal="center" vertical="top" wrapText="1"/>
    </xf>
    <xf numFmtId="0" fontId="18" fillId="3" borderId="19" xfId="0" applyFont="1" applyFill="1" applyBorder="1" applyAlignment="1">
      <alignment horizontal="center" vertical="top" wrapText="1"/>
    </xf>
    <xf numFmtId="0" fontId="18" fillId="0" borderId="19" xfId="0" applyFont="1" applyBorder="1" applyAlignment="1">
      <alignment horizontal="center" vertical="center"/>
    </xf>
    <xf numFmtId="0" fontId="18" fillId="3" borderId="27" xfId="0" applyFont="1" applyFill="1" applyBorder="1" applyAlignment="1">
      <alignment horizontal="center" vertical="center" wrapText="1"/>
    </xf>
    <xf numFmtId="0" fontId="18" fillId="3" borderId="30" xfId="0" applyFont="1" applyFill="1" applyBorder="1" applyAlignment="1">
      <alignment horizontal="center" vertical="center" wrapText="1"/>
    </xf>
    <xf numFmtId="0" fontId="20" fillId="8" borderId="34" xfId="0" applyFont="1" applyFill="1" applyBorder="1" applyAlignment="1">
      <alignment horizontal="center" vertical="center" wrapText="1"/>
    </xf>
    <xf numFmtId="0" fontId="20" fillId="8" borderId="26" xfId="0" applyFont="1" applyFill="1" applyBorder="1" applyAlignment="1">
      <alignment horizontal="center" vertical="center" wrapText="1"/>
    </xf>
    <xf numFmtId="0" fontId="20" fillId="8" borderId="27" xfId="0" applyFont="1" applyFill="1" applyBorder="1" applyAlignment="1">
      <alignment horizontal="center" vertical="center" wrapText="1"/>
    </xf>
    <xf numFmtId="0" fontId="20" fillId="8" borderId="35" xfId="0" applyFont="1" applyFill="1" applyBorder="1" applyAlignment="1">
      <alignment horizontal="center" vertical="center" wrapText="1"/>
    </xf>
    <xf numFmtId="0" fontId="20" fillId="8" borderId="19" xfId="0" applyFont="1" applyFill="1" applyBorder="1" applyAlignment="1">
      <alignment horizontal="center" vertical="center" wrapText="1"/>
    </xf>
    <xf numFmtId="0" fontId="20" fillId="8" borderId="30" xfId="0" applyFont="1" applyFill="1" applyBorder="1" applyAlignment="1">
      <alignment horizontal="center" vertical="center" wrapText="1"/>
    </xf>
    <xf numFmtId="0" fontId="20" fillId="8" borderId="44" xfId="0" applyFont="1" applyFill="1" applyBorder="1" applyAlignment="1">
      <alignment horizontal="center" vertical="center" wrapText="1"/>
    </xf>
    <xf numFmtId="0" fontId="20" fillId="8" borderId="45" xfId="0" applyFont="1" applyFill="1" applyBorder="1" applyAlignment="1">
      <alignment horizontal="center" vertical="center" wrapText="1"/>
    </xf>
    <xf numFmtId="0" fontId="20" fillId="8" borderId="46" xfId="0" applyFont="1" applyFill="1" applyBorder="1" applyAlignment="1">
      <alignment horizontal="center" vertical="center" wrapText="1"/>
    </xf>
    <xf numFmtId="0" fontId="14" fillId="0" borderId="6" xfId="0" applyFont="1" applyBorder="1" applyAlignment="1">
      <alignment horizontal="left" vertical="center" wrapText="1"/>
    </xf>
    <xf numFmtId="0" fontId="14" fillId="0" borderId="8" xfId="0" applyFont="1" applyBorder="1" applyAlignment="1">
      <alignment horizontal="left" vertical="center" wrapText="1"/>
    </xf>
    <xf numFmtId="0" fontId="10" fillId="8" borderId="1"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 fillId="2" borderId="1" xfId="0" applyFont="1" applyFill="1" applyBorder="1" applyAlignment="1">
      <alignment horizontal="right" vertical="center"/>
    </xf>
    <xf numFmtId="0" fontId="1" fillId="2" borderId="2" xfId="0" applyFont="1" applyFill="1" applyBorder="1" applyAlignment="1">
      <alignment horizontal="right" vertical="center"/>
    </xf>
    <xf numFmtId="0" fontId="1" fillId="2" borderId="3" xfId="0" applyFont="1" applyFill="1" applyBorder="1" applyAlignment="1">
      <alignment horizontal="right" vertical="center"/>
    </xf>
    <xf numFmtId="0" fontId="9" fillId="3" borderId="16"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3" borderId="26"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15" fillId="3" borderId="26" xfId="0" applyFont="1" applyFill="1" applyBorder="1" applyAlignment="1">
      <alignment horizontal="center" vertical="center"/>
    </xf>
    <xf numFmtId="0" fontId="15" fillId="3" borderId="19" xfId="0" applyFont="1" applyFill="1" applyBorder="1" applyAlignment="1">
      <alignment horizontal="center" vertical="center"/>
    </xf>
    <xf numFmtId="0" fontId="16" fillId="0" borderId="29" xfId="0" applyFont="1" applyBorder="1" applyAlignment="1">
      <alignment horizontal="center" vertical="center"/>
    </xf>
    <xf numFmtId="0" fontId="16" fillId="3" borderId="19" xfId="0" applyFont="1" applyFill="1" applyBorder="1" applyAlignment="1">
      <alignment horizontal="center" vertical="center"/>
    </xf>
    <xf numFmtId="0" fontId="15" fillId="3" borderId="30" xfId="0" applyFont="1" applyFill="1" applyBorder="1" applyAlignment="1">
      <alignment horizontal="center" vertical="center"/>
    </xf>
    <xf numFmtId="0" fontId="15" fillId="3" borderId="27" xfId="0" applyFont="1" applyFill="1" applyBorder="1" applyAlignment="1">
      <alignment horizontal="center" vertical="center"/>
    </xf>
    <xf numFmtId="0" fontId="15" fillId="3" borderId="25" xfId="0" applyFont="1" applyFill="1" applyBorder="1" applyAlignment="1">
      <alignment horizontal="center" vertical="top" wrapText="1"/>
    </xf>
    <xf numFmtId="0" fontId="15" fillId="3" borderId="29" xfId="0" applyFont="1" applyFill="1" applyBorder="1" applyAlignment="1">
      <alignment horizontal="center" vertical="top" wrapText="1"/>
    </xf>
    <xf numFmtId="0" fontId="23" fillId="8" borderId="25"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20" fillId="8" borderId="31" xfId="0" applyFont="1" applyFill="1" applyBorder="1" applyAlignment="1">
      <alignment horizontal="center" vertical="center" wrapText="1"/>
    </xf>
    <xf numFmtId="0" fontId="20" fillId="8" borderId="32" xfId="0" applyFont="1" applyFill="1" applyBorder="1" applyAlignment="1">
      <alignment horizontal="center" vertical="center" wrapText="1"/>
    </xf>
    <xf numFmtId="0" fontId="20" fillId="8" borderId="33" xfId="0" applyFont="1" applyFill="1" applyBorder="1" applyAlignment="1">
      <alignment horizontal="center" vertical="center" wrapText="1"/>
    </xf>
    <xf numFmtId="0" fontId="14" fillId="0" borderId="6" xfId="0" applyFont="1" applyBorder="1" applyAlignment="1">
      <alignment horizontal="left" vertical="top" wrapText="1"/>
    </xf>
    <xf numFmtId="0" fontId="14" fillId="0" borderId="7" xfId="0" applyFont="1" applyBorder="1" applyAlignment="1">
      <alignment horizontal="left" vertical="top" wrapText="1"/>
    </xf>
    <xf numFmtId="0" fontId="14" fillId="0" borderId="8" xfId="0" applyFont="1" applyBorder="1" applyAlignment="1">
      <alignment horizontal="left" vertical="top" wrapText="1"/>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10" fillId="8" borderId="15" xfId="0" applyFont="1" applyFill="1" applyBorder="1" applyAlignment="1">
      <alignment horizontal="center" vertical="center" wrapText="1"/>
    </xf>
    <xf numFmtId="0" fontId="1" fillId="8" borderId="6" xfId="0" applyFont="1" applyFill="1" applyBorder="1" applyAlignment="1">
      <alignment horizontal="center" vertical="center"/>
    </xf>
    <xf numFmtId="0" fontId="1" fillId="8" borderId="7" xfId="0" applyFont="1" applyFill="1" applyBorder="1" applyAlignment="1">
      <alignment horizontal="center" vertical="center"/>
    </xf>
    <xf numFmtId="0" fontId="1" fillId="8" borderId="8" xfId="0" applyFont="1" applyFill="1" applyBorder="1" applyAlignment="1">
      <alignment horizontal="center" vertical="center"/>
    </xf>
    <xf numFmtId="0" fontId="10" fillId="8" borderId="3" xfId="0" applyFont="1" applyFill="1" applyBorder="1" applyAlignment="1">
      <alignment horizontal="center" vertical="center" wrapText="1"/>
    </xf>
    <xf numFmtId="0" fontId="10" fillId="8" borderId="13" xfId="0" applyFont="1" applyFill="1" applyBorder="1" applyAlignment="1">
      <alignment horizontal="center" vertical="center" wrapText="1"/>
    </xf>
  </cellXfs>
  <cellStyles count="6">
    <cellStyle name="Millares" xfId="4" builtinId="3"/>
    <cellStyle name="Normal" xfId="0" builtinId="0"/>
    <cellStyle name="Normal 2" xfId="2" xr:uid="{00000000-0005-0000-0000-000002000000}"/>
    <cellStyle name="Normal 3" xfId="1" xr:uid="{00000000-0005-0000-0000-000003000000}"/>
    <cellStyle name="Normal 6" xfId="3" xr:uid="{00000000-0005-0000-0000-000004000000}"/>
    <cellStyle name="Normal_CADENA DE VALOR - CATÁLOGO DE PROCESOS" xfId="5" xr:uid="{208C922D-DEC7-4F56-A000-D521C5133C67}"/>
  </cellStyles>
  <dxfs count="10">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s>
  <tableStyles count="0" defaultTableStyle="TableStyleMedium2" defaultPivotStyle="PivotStyleLight16"/>
  <colors>
    <mruColors>
      <color rgb="FFFFFF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theme/theme1.xml" Type="http://schemas.openxmlformats.org/officeDocument/2006/relationships/theme"/>
<Relationship Id="rId7" Target="styles.xml" Type="http://schemas.openxmlformats.org/officeDocument/2006/relationships/styles"/>
<Relationship Id="rId8" Target="sharedStrings.xml" Type="http://schemas.openxmlformats.org/officeDocument/2006/relationships/sharedStrings"/>
<Relationship Id="rId9" Target="calcChain.xml" Type="http://schemas.openxmlformats.org/officeDocument/2006/relationships/calcChain"/>
</Relationships>

</file>

<file path=xl/drawings/_rels/drawing1.xml.rels><?xml version="1.0" encoding="UTF-8" standalone="no"?>
<Relationships xmlns="http://schemas.openxmlformats.org/package/2006/relationships">
<Relationship Id="rId1" Target="../media/image1.pn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9</xdr:col>
      <xdr:colOff>9524</xdr:colOff>
      <xdr:row>44</xdr:row>
      <xdr:rowOff>50851</xdr:rowOff>
    </xdr:from>
    <xdr:to>
      <xdr:col>12</xdr:col>
      <xdr:colOff>696256</xdr:colOff>
      <xdr:row>48</xdr:row>
      <xdr:rowOff>161924</xdr:rowOff>
    </xdr:to>
    <xdr:pic>
      <xdr:nvPicPr>
        <xdr:cNvPr id="2" name="Imagen 1">
          <a:extLst>
            <a:ext uri="{FF2B5EF4-FFF2-40B4-BE49-F238E27FC236}">
              <a16:creationId xmlns:a16="http://schemas.microsoft.com/office/drawing/2014/main" id="{3B6AB836-EAA2-40CF-81A0-29CD5DC5075E}"/>
            </a:ext>
          </a:extLst>
        </xdr:cNvPr>
        <xdr:cNvPicPr>
          <a:picLocks noChangeAspect="1"/>
        </xdr:cNvPicPr>
      </xdr:nvPicPr>
      <xdr:blipFill rotWithShape="1">
        <a:blip xmlns:r="http://schemas.openxmlformats.org/officeDocument/2006/relationships" r:embed="rId1"/>
        <a:srcRect l="29067" t="48054" r="30299" b="30719"/>
        <a:stretch/>
      </xdr:blipFill>
      <xdr:spPr>
        <a:xfrm>
          <a:off x="10944224" y="7099351"/>
          <a:ext cx="2972732" cy="87307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 Id="rId3" Target="../drawings/vmlDrawing1.vml" Type="http://schemas.openxmlformats.org/officeDocument/2006/relationships/vmlDrawing"/>
<Relationship Id="rId4" Target="../comments1.xml" Type="http://schemas.openxmlformats.org/officeDocument/2006/relationships/comments"/>
</Relationships>

</file>

<file path=xl/worksheets/_rels/sheet3.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77"/>
  <sheetViews>
    <sheetView topLeftCell="A70" workbookViewId="0">
      <selection activeCell="J5" sqref="J5"/>
    </sheetView>
  </sheetViews>
  <sheetFormatPr baseColWidth="10" defaultRowHeight="15" x14ac:dyDescent="0.25"/>
  <cols>
    <col min="1" max="16384" width="11.42578125" style="30"/>
  </cols>
  <sheetData>
    <row r="1" spans="2:12" ht="15.75" thickBot="1" x14ac:dyDescent="0.3"/>
    <row r="2" spans="2:12" ht="36.75" customHeight="1" thickBot="1" x14ac:dyDescent="0.3">
      <c r="B2" s="181" t="s">
        <v>158</v>
      </c>
      <c r="C2" s="182"/>
      <c r="D2" s="182"/>
      <c r="E2" s="182"/>
      <c r="F2" s="182"/>
      <c r="G2" s="182"/>
      <c r="H2" s="182"/>
      <c r="I2" s="182"/>
      <c r="J2" s="182"/>
      <c r="K2" s="182"/>
      <c r="L2" s="183"/>
    </row>
    <row r="3" spans="2:12" ht="15.75" thickBot="1" x14ac:dyDescent="0.3"/>
    <row r="4" spans="2:12" ht="45" customHeight="1" thickBot="1" x14ac:dyDescent="0.3">
      <c r="B4" s="151" t="s">
        <v>125</v>
      </c>
      <c r="C4" s="185"/>
      <c r="D4" s="185"/>
      <c r="E4" s="185"/>
      <c r="F4" s="185"/>
      <c r="G4" s="185"/>
      <c r="H4" s="185"/>
      <c r="I4" s="185"/>
      <c r="J4" s="185"/>
      <c r="K4" s="185"/>
      <c r="L4" s="186"/>
    </row>
    <row r="5" spans="2:12" ht="5.25" customHeight="1" thickBot="1" x14ac:dyDescent="0.3"/>
    <row r="6" spans="2:12" x14ac:dyDescent="0.25">
      <c r="B6" s="145" t="s">
        <v>126</v>
      </c>
      <c r="C6" s="146"/>
      <c r="D6" s="146"/>
      <c r="E6" s="146"/>
      <c r="F6" s="146"/>
      <c r="G6" s="146"/>
      <c r="H6" s="146"/>
      <c r="I6" s="146"/>
      <c r="J6" s="146"/>
      <c r="K6" s="146"/>
      <c r="L6" s="147"/>
    </row>
    <row r="7" spans="2:12" ht="15.75" thickBot="1" x14ac:dyDescent="0.3">
      <c r="B7" s="148"/>
      <c r="C7" s="149"/>
      <c r="D7" s="149"/>
      <c r="E7" s="149"/>
      <c r="F7" s="149"/>
      <c r="G7" s="149"/>
      <c r="H7" s="149"/>
      <c r="I7" s="149"/>
      <c r="J7" s="149"/>
      <c r="K7" s="149"/>
      <c r="L7" s="150"/>
    </row>
    <row r="8" spans="2:12" ht="15.75" thickBot="1" x14ac:dyDescent="0.3">
      <c r="B8" s="116"/>
      <c r="C8" s="116"/>
      <c r="D8" s="116"/>
      <c r="E8" s="116"/>
      <c r="F8" s="116"/>
      <c r="G8" s="116"/>
      <c r="H8" s="116"/>
      <c r="I8" s="116"/>
      <c r="J8" s="116"/>
      <c r="K8" s="116"/>
      <c r="L8" s="116"/>
    </row>
    <row r="9" spans="2:12" ht="27.75" customHeight="1" thickBot="1" x14ac:dyDescent="0.3">
      <c r="B9" s="184" t="s">
        <v>159</v>
      </c>
      <c r="C9" s="185"/>
      <c r="D9" s="185"/>
      <c r="E9" s="185"/>
      <c r="F9" s="185"/>
      <c r="G9" s="185"/>
      <c r="H9" s="185"/>
      <c r="I9" s="185"/>
      <c r="J9" s="185"/>
      <c r="K9" s="185"/>
      <c r="L9" s="186"/>
    </row>
    <row r="10" spans="2:12" ht="5.25" customHeight="1" thickBot="1" x14ac:dyDescent="0.3"/>
    <row r="11" spans="2:12" x14ac:dyDescent="0.25">
      <c r="B11" s="145" t="s">
        <v>155</v>
      </c>
      <c r="C11" s="146"/>
      <c r="D11" s="146"/>
      <c r="E11" s="146"/>
      <c r="F11" s="146"/>
      <c r="G11" s="146"/>
      <c r="H11" s="146"/>
      <c r="I11" s="146"/>
      <c r="J11" s="146"/>
      <c r="K11" s="146"/>
      <c r="L11" s="147"/>
    </row>
    <row r="12" spans="2:12" ht="31.5" customHeight="1" thickBot="1" x14ac:dyDescent="0.3">
      <c r="B12" s="148"/>
      <c r="C12" s="149"/>
      <c r="D12" s="149"/>
      <c r="E12" s="149"/>
      <c r="F12" s="149"/>
      <c r="G12" s="149"/>
      <c r="H12" s="149"/>
      <c r="I12" s="149"/>
      <c r="J12" s="149"/>
      <c r="K12" s="149"/>
      <c r="L12" s="150"/>
    </row>
    <row r="13" spans="2:12" ht="15.75" thickBot="1" x14ac:dyDescent="0.3"/>
    <row r="14" spans="2:12" ht="27.75" customHeight="1" thickBot="1" x14ac:dyDescent="0.3">
      <c r="B14" s="151" t="s">
        <v>123</v>
      </c>
      <c r="C14" s="152"/>
      <c r="D14" s="152"/>
      <c r="E14" s="152"/>
      <c r="F14" s="152"/>
      <c r="G14" s="152"/>
      <c r="H14" s="152"/>
      <c r="I14" s="152"/>
      <c r="J14" s="152"/>
      <c r="K14" s="152"/>
      <c r="L14" s="153"/>
    </row>
    <row r="15" spans="2:12" ht="5.25" customHeight="1" thickBot="1" x14ac:dyDescent="0.3"/>
    <row r="16" spans="2:12" x14ac:dyDescent="0.25">
      <c r="B16" s="145" t="s">
        <v>122</v>
      </c>
      <c r="C16" s="146"/>
      <c r="D16" s="146"/>
      <c r="E16" s="146"/>
      <c r="F16" s="146"/>
      <c r="G16" s="146"/>
      <c r="H16" s="146"/>
      <c r="I16" s="146"/>
      <c r="J16" s="146"/>
      <c r="K16" s="146"/>
      <c r="L16" s="147"/>
    </row>
    <row r="17" spans="2:12" ht="15.75" thickBot="1" x14ac:dyDescent="0.3">
      <c r="B17" s="148"/>
      <c r="C17" s="149"/>
      <c r="D17" s="149"/>
      <c r="E17" s="149"/>
      <c r="F17" s="149"/>
      <c r="G17" s="149"/>
      <c r="H17" s="149"/>
      <c r="I17" s="149"/>
      <c r="J17" s="149"/>
      <c r="K17" s="149"/>
      <c r="L17" s="150"/>
    </row>
    <row r="18" spans="2:12" ht="15.75" thickBot="1" x14ac:dyDescent="0.3"/>
    <row r="19" spans="2:12" ht="15.75" thickBot="1" x14ac:dyDescent="0.3">
      <c r="B19" s="151" t="s">
        <v>137</v>
      </c>
      <c r="C19" s="152"/>
      <c r="D19" s="152"/>
      <c r="E19" s="152"/>
      <c r="F19" s="152"/>
      <c r="G19" s="152"/>
      <c r="H19" s="152"/>
      <c r="I19" s="152"/>
      <c r="J19" s="152"/>
      <c r="K19" s="152"/>
      <c r="L19" s="153"/>
    </row>
    <row r="20" spans="2:12" ht="15.75" thickBot="1" x14ac:dyDescent="0.3"/>
    <row r="21" spans="2:12" x14ac:dyDescent="0.25">
      <c r="B21" s="145" t="s">
        <v>154</v>
      </c>
      <c r="C21" s="146"/>
      <c r="D21" s="146"/>
      <c r="E21" s="146"/>
      <c r="F21" s="146"/>
      <c r="G21" s="146"/>
      <c r="H21" s="146"/>
      <c r="I21" s="146"/>
      <c r="J21" s="146"/>
      <c r="K21" s="146"/>
      <c r="L21" s="147"/>
    </row>
    <row r="22" spans="2:12" ht="36.75" customHeight="1" thickBot="1" x14ac:dyDescent="0.3">
      <c r="B22" s="148"/>
      <c r="C22" s="149"/>
      <c r="D22" s="149"/>
      <c r="E22" s="149"/>
      <c r="F22" s="149"/>
      <c r="G22" s="149"/>
      <c r="H22" s="149"/>
      <c r="I22" s="149"/>
      <c r="J22" s="149"/>
      <c r="K22" s="149"/>
      <c r="L22" s="150"/>
    </row>
    <row r="23" spans="2:12" ht="20.25" customHeight="1" thickBot="1" x14ac:dyDescent="0.3"/>
    <row r="24" spans="2:12" ht="25.5" customHeight="1" thickBot="1" x14ac:dyDescent="0.3">
      <c r="B24" s="154" t="s">
        <v>38</v>
      </c>
      <c r="C24" s="155"/>
      <c r="D24" s="155"/>
      <c r="E24" s="155"/>
      <c r="F24" s="155"/>
      <c r="G24" s="155"/>
      <c r="H24" s="155"/>
      <c r="I24" s="155"/>
      <c r="J24" s="155"/>
      <c r="K24" s="155"/>
      <c r="L24" s="156"/>
    </row>
    <row r="25" spans="2:12" ht="15.75" thickBot="1" x14ac:dyDescent="0.3"/>
    <row r="26" spans="2:12" ht="86.25" customHeight="1" thickBot="1" x14ac:dyDescent="0.3">
      <c r="B26" s="178" t="s">
        <v>124</v>
      </c>
      <c r="C26" s="179"/>
      <c r="D26" s="179"/>
      <c r="E26" s="179"/>
      <c r="F26" s="179"/>
      <c r="G26" s="179"/>
      <c r="H26" s="179"/>
      <c r="I26" s="179"/>
      <c r="J26" s="179"/>
      <c r="K26" s="179"/>
      <c r="L26" s="180"/>
    </row>
    <row r="27" spans="2:12" ht="15" customHeight="1" thickBot="1" x14ac:dyDescent="0.3">
      <c r="C27" s="42"/>
      <c r="D27" s="42"/>
      <c r="E27" s="42"/>
      <c r="F27" s="42"/>
      <c r="G27" s="42"/>
      <c r="H27" s="42"/>
      <c r="I27" s="42"/>
      <c r="J27" s="42"/>
    </row>
    <row r="28" spans="2:12" ht="45" customHeight="1" thickBot="1" x14ac:dyDescent="0.3">
      <c r="B28" s="151" t="s">
        <v>92</v>
      </c>
      <c r="C28" s="152"/>
      <c r="D28" s="152"/>
      <c r="E28" s="152"/>
      <c r="F28" s="152"/>
      <c r="G28" s="152"/>
      <c r="H28" s="152"/>
      <c r="I28" s="152"/>
      <c r="J28" s="152"/>
      <c r="K28" s="152"/>
      <c r="L28" s="153"/>
    </row>
    <row r="29" spans="2:12" ht="5.25" customHeight="1" thickBot="1" x14ac:dyDescent="0.3"/>
    <row r="30" spans="2:12" x14ac:dyDescent="0.25">
      <c r="B30" s="145" t="s">
        <v>127</v>
      </c>
      <c r="C30" s="146"/>
      <c r="D30" s="146"/>
      <c r="E30" s="146"/>
      <c r="F30" s="146"/>
      <c r="G30" s="146"/>
      <c r="H30" s="146"/>
      <c r="I30" s="146"/>
      <c r="J30" s="146"/>
      <c r="K30" s="146"/>
      <c r="L30" s="147"/>
    </row>
    <row r="31" spans="2:12" ht="15.75" thickBot="1" x14ac:dyDescent="0.3">
      <c r="B31" s="148"/>
      <c r="C31" s="149"/>
      <c r="D31" s="149"/>
      <c r="E31" s="149"/>
      <c r="F31" s="149"/>
      <c r="G31" s="149"/>
      <c r="H31" s="149"/>
      <c r="I31" s="149"/>
      <c r="J31" s="149"/>
      <c r="K31" s="149"/>
      <c r="L31" s="150"/>
    </row>
    <row r="32" spans="2:12" ht="15" customHeight="1" thickBot="1" x14ac:dyDescent="0.3">
      <c r="C32" s="42"/>
      <c r="D32" s="42"/>
      <c r="E32" s="42"/>
      <c r="F32" s="42"/>
      <c r="G32" s="42"/>
      <c r="H32" s="42"/>
      <c r="I32" s="42"/>
      <c r="J32" s="42"/>
      <c r="K32" s="42"/>
      <c r="L32" s="43"/>
    </row>
    <row r="33" spans="2:12" s="29" customFormat="1" ht="33.75" customHeight="1" thickBot="1" x14ac:dyDescent="0.3">
      <c r="B33" s="151" t="s">
        <v>93</v>
      </c>
      <c r="C33" s="152"/>
      <c r="D33" s="152"/>
      <c r="E33" s="152"/>
      <c r="F33" s="152"/>
      <c r="G33" s="152"/>
      <c r="H33" s="152"/>
      <c r="I33" s="152"/>
      <c r="J33" s="152"/>
      <c r="K33" s="152"/>
      <c r="L33" s="153"/>
    </row>
    <row r="34" spans="2:12" ht="6" customHeight="1" thickBot="1" x14ac:dyDescent="0.3"/>
    <row r="35" spans="2:12" x14ac:dyDescent="0.25">
      <c r="B35" s="172" t="s">
        <v>128</v>
      </c>
      <c r="C35" s="173"/>
      <c r="D35" s="173"/>
      <c r="E35" s="173"/>
      <c r="F35" s="173"/>
      <c r="G35" s="173"/>
      <c r="H35" s="173"/>
      <c r="I35" s="173"/>
      <c r="J35" s="173"/>
      <c r="K35" s="173"/>
      <c r="L35" s="174"/>
    </row>
    <row r="36" spans="2:12" ht="39" customHeight="1" thickBot="1" x14ac:dyDescent="0.3">
      <c r="B36" s="175"/>
      <c r="C36" s="176"/>
      <c r="D36" s="176"/>
      <c r="E36" s="176"/>
      <c r="F36" s="176"/>
      <c r="G36" s="176"/>
      <c r="H36" s="176"/>
      <c r="I36" s="176"/>
      <c r="J36" s="176"/>
      <c r="K36" s="176"/>
      <c r="L36" s="177"/>
    </row>
    <row r="37" spans="2:12" ht="15.75" thickBot="1" x14ac:dyDescent="0.3"/>
    <row r="38" spans="2:12" s="29" customFormat="1" ht="21" customHeight="1" thickBot="1" x14ac:dyDescent="0.3">
      <c r="B38" s="151" t="s">
        <v>131</v>
      </c>
      <c r="C38" s="152"/>
      <c r="D38" s="152"/>
      <c r="E38" s="152"/>
      <c r="F38" s="152"/>
      <c r="G38" s="152"/>
      <c r="H38" s="152"/>
      <c r="I38" s="152"/>
      <c r="J38" s="152"/>
      <c r="K38" s="152"/>
      <c r="L38" s="153"/>
    </row>
    <row r="39" spans="2:12" ht="6" customHeight="1" thickBot="1" x14ac:dyDescent="0.3"/>
    <row r="40" spans="2:12" x14ac:dyDescent="0.25">
      <c r="B40" s="172" t="s">
        <v>132</v>
      </c>
      <c r="C40" s="173"/>
      <c r="D40" s="173"/>
      <c r="E40" s="173"/>
      <c r="F40" s="173"/>
      <c r="G40" s="173"/>
      <c r="H40" s="173"/>
      <c r="I40" s="173"/>
      <c r="J40" s="173"/>
      <c r="K40" s="173"/>
      <c r="L40" s="174"/>
    </row>
    <row r="41" spans="2:12" ht="21" customHeight="1" thickBot="1" x14ac:dyDescent="0.3">
      <c r="B41" s="175"/>
      <c r="C41" s="176"/>
      <c r="D41" s="176"/>
      <c r="E41" s="176"/>
      <c r="F41" s="176"/>
      <c r="G41" s="176"/>
      <c r="H41" s="176"/>
      <c r="I41" s="176"/>
      <c r="J41" s="176"/>
      <c r="K41" s="176"/>
      <c r="L41" s="177"/>
    </row>
    <row r="42" spans="2:12" ht="15.75" thickBot="1" x14ac:dyDescent="0.3"/>
    <row r="43" spans="2:12" ht="15.75" thickBot="1" x14ac:dyDescent="0.3">
      <c r="B43" s="154" t="s">
        <v>129</v>
      </c>
      <c r="C43" s="155"/>
      <c r="D43" s="155"/>
      <c r="E43" s="155"/>
      <c r="F43" s="155"/>
      <c r="G43" s="155"/>
      <c r="H43" s="155"/>
      <c r="I43" s="155"/>
      <c r="J43" s="155"/>
      <c r="K43" s="155"/>
      <c r="L43" s="156"/>
    </row>
    <row r="44" spans="2:12" ht="15.75" thickBot="1" x14ac:dyDescent="0.3"/>
    <row r="45" spans="2:12" ht="29.25" customHeight="1" x14ac:dyDescent="0.25">
      <c r="B45" s="169" t="s">
        <v>94</v>
      </c>
      <c r="C45" s="170"/>
      <c r="D45" s="170"/>
      <c r="E45" s="170"/>
      <c r="F45" s="170"/>
      <c r="G45" s="170"/>
      <c r="H45" s="170"/>
      <c r="I45" s="170"/>
      <c r="J45" s="170"/>
      <c r="K45" s="170"/>
      <c r="L45" s="171"/>
    </row>
    <row r="46" spans="2:12" ht="15" customHeight="1" x14ac:dyDescent="0.25">
      <c r="B46" s="163"/>
      <c r="C46" s="164"/>
      <c r="D46" s="164"/>
      <c r="E46" s="164"/>
      <c r="F46" s="164"/>
      <c r="G46" s="164"/>
      <c r="H46" s="164"/>
      <c r="I46" s="164"/>
      <c r="J46" s="164"/>
      <c r="K46" s="164"/>
      <c r="L46" s="165"/>
    </row>
    <row r="47" spans="2:12" ht="15.75" thickBot="1" x14ac:dyDescent="0.3">
      <c r="B47" s="166"/>
      <c r="C47" s="167"/>
      <c r="D47" s="167"/>
      <c r="E47" s="167"/>
      <c r="F47" s="167"/>
      <c r="G47" s="167"/>
      <c r="H47" s="167"/>
      <c r="I47" s="167"/>
      <c r="J47" s="167"/>
      <c r="K47" s="167"/>
      <c r="L47" s="168"/>
    </row>
    <row r="48" spans="2:12" ht="15.75" thickBot="1" x14ac:dyDescent="0.3"/>
    <row r="49" spans="2:12" ht="15.75" thickBot="1" x14ac:dyDescent="0.3">
      <c r="B49" s="154" t="s">
        <v>95</v>
      </c>
      <c r="C49" s="155"/>
      <c r="D49" s="155"/>
      <c r="E49" s="155"/>
      <c r="F49" s="155"/>
      <c r="G49" s="155"/>
      <c r="H49" s="155"/>
      <c r="I49" s="155"/>
      <c r="J49" s="155"/>
      <c r="K49" s="155"/>
      <c r="L49" s="156"/>
    </row>
    <row r="50" spans="2:12" ht="15.75" thickBot="1" x14ac:dyDescent="0.3"/>
    <row r="51" spans="2:12" x14ac:dyDescent="0.25">
      <c r="B51" s="157" t="s">
        <v>96</v>
      </c>
      <c r="C51" s="158"/>
      <c r="D51" s="158"/>
      <c r="E51" s="158"/>
      <c r="F51" s="158"/>
      <c r="G51" s="158"/>
      <c r="H51" s="158"/>
      <c r="I51" s="158"/>
      <c r="J51" s="158"/>
      <c r="K51" s="158"/>
      <c r="L51" s="159"/>
    </row>
    <row r="52" spans="2:12" ht="37.5" customHeight="1" thickBot="1" x14ac:dyDescent="0.3">
      <c r="B52" s="160"/>
      <c r="C52" s="161"/>
      <c r="D52" s="161"/>
      <c r="E52" s="161"/>
      <c r="F52" s="161"/>
      <c r="G52" s="161"/>
      <c r="H52" s="161"/>
      <c r="I52" s="161"/>
      <c r="J52" s="161"/>
      <c r="K52" s="161"/>
      <c r="L52" s="162"/>
    </row>
    <row r="53" spans="2:12" ht="15.75" thickBot="1" x14ac:dyDescent="0.3">
      <c r="B53" s="63"/>
    </row>
    <row r="54" spans="2:12" ht="15.75" thickBot="1" x14ac:dyDescent="0.3">
      <c r="B54" s="151" t="s">
        <v>50</v>
      </c>
      <c r="C54" s="152"/>
      <c r="D54" s="152"/>
      <c r="E54" s="152"/>
      <c r="F54" s="152"/>
      <c r="G54" s="152"/>
      <c r="H54" s="152"/>
      <c r="I54" s="152"/>
      <c r="J54" s="152"/>
      <c r="K54" s="152"/>
      <c r="L54" s="153"/>
    </row>
    <row r="55" spans="2:12" ht="15.75" thickBot="1" x14ac:dyDescent="0.3"/>
    <row r="56" spans="2:12" x14ac:dyDescent="0.25">
      <c r="B56" s="145" t="s">
        <v>130</v>
      </c>
      <c r="C56" s="146"/>
      <c r="D56" s="146"/>
      <c r="E56" s="146"/>
      <c r="F56" s="146"/>
      <c r="G56" s="146"/>
      <c r="H56" s="146"/>
      <c r="I56" s="146"/>
      <c r="J56" s="146"/>
      <c r="K56" s="146"/>
      <c r="L56" s="147"/>
    </row>
    <row r="57" spans="2:12" ht="47.25" customHeight="1" thickBot="1" x14ac:dyDescent="0.3">
      <c r="B57" s="148"/>
      <c r="C57" s="149"/>
      <c r="D57" s="149"/>
      <c r="E57" s="149"/>
      <c r="F57" s="149"/>
      <c r="G57" s="149"/>
      <c r="H57" s="149"/>
      <c r="I57" s="149"/>
      <c r="J57" s="149"/>
      <c r="K57" s="149"/>
      <c r="L57" s="150"/>
    </row>
    <row r="58" spans="2:12" ht="15.75" thickBot="1" x14ac:dyDescent="0.3">
      <c r="C58" s="42"/>
      <c r="D58" s="42"/>
      <c r="E58" s="42"/>
      <c r="F58" s="42"/>
      <c r="G58" s="42"/>
      <c r="H58" s="42"/>
      <c r="I58" s="42"/>
      <c r="J58" s="42"/>
      <c r="K58" s="42"/>
      <c r="L58" s="43"/>
    </row>
    <row r="59" spans="2:12" ht="15.75" thickBot="1" x14ac:dyDescent="0.3">
      <c r="B59" s="151" t="s">
        <v>60</v>
      </c>
      <c r="C59" s="152"/>
      <c r="D59" s="152"/>
      <c r="E59" s="152"/>
      <c r="F59" s="152"/>
      <c r="G59" s="152"/>
      <c r="H59" s="152"/>
      <c r="I59" s="152"/>
      <c r="J59" s="152"/>
      <c r="K59" s="152"/>
      <c r="L59" s="153"/>
    </row>
    <row r="60" spans="2:12" ht="15.75" thickBot="1" x14ac:dyDescent="0.3"/>
    <row r="61" spans="2:12" x14ac:dyDescent="0.25">
      <c r="B61" s="145" t="s">
        <v>133</v>
      </c>
      <c r="C61" s="146"/>
      <c r="D61" s="146"/>
      <c r="E61" s="146"/>
      <c r="F61" s="146"/>
      <c r="G61" s="146"/>
      <c r="H61" s="146"/>
      <c r="I61" s="146"/>
      <c r="J61" s="146"/>
      <c r="K61" s="146"/>
      <c r="L61" s="147"/>
    </row>
    <row r="62" spans="2:12" ht="15.75" thickBot="1" x14ac:dyDescent="0.3">
      <c r="B62" s="148"/>
      <c r="C62" s="149"/>
      <c r="D62" s="149"/>
      <c r="E62" s="149"/>
      <c r="F62" s="149"/>
      <c r="G62" s="149"/>
      <c r="H62" s="149"/>
      <c r="I62" s="149"/>
      <c r="J62" s="149"/>
      <c r="K62" s="149"/>
      <c r="L62" s="150"/>
    </row>
    <row r="63" spans="2:12" ht="15.75" thickBot="1" x14ac:dyDescent="0.3"/>
    <row r="64" spans="2:12" ht="15.75" thickBot="1" x14ac:dyDescent="0.3">
      <c r="B64" s="151" t="s">
        <v>97</v>
      </c>
      <c r="C64" s="152"/>
      <c r="D64" s="152"/>
      <c r="E64" s="152"/>
      <c r="F64" s="152"/>
      <c r="G64" s="152"/>
      <c r="H64" s="152"/>
      <c r="I64" s="152"/>
      <c r="J64" s="152"/>
      <c r="K64" s="152"/>
      <c r="L64" s="153"/>
    </row>
    <row r="65" spans="2:12" ht="15.75" thickBot="1" x14ac:dyDescent="0.3"/>
    <row r="66" spans="2:12" x14ac:dyDescent="0.25">
      <c r="B66" s="145" t="s">
        <v>98</v>
      </c>
      <c r="C66" s="146"/>
      <c r="D66" s="146"/>
      <c r="E66" s="146"/>
      <c r="F66" s="146"/>
      <c r="G66" s="146"/>
      <c r="H66" s="146"/>
      <c r="I66" s="146"/>
      <c r="J66" s="146"/>
      <c r="K66" s="146"/>
      <c r="L66" s="147"/>
    </row>
    <row r="67" spans="2:12" ht="15.75" thickBot="1" x14ac:dyDescent="0.3">
      <c r="B67" s="148"/>
      <c r="C67" s="149"/>
      <c r="D67" s="149"/>
      <c r="E67" s="149"/>
      <c r="F67" s="149"/>
      <c r="G67" s="149"/>
      <c r="H67" s="149"/>
      <c r="I67" s="149"/>
      <c r="J67" s="149"/>
      <c r="K67" s="149"/>
      <c r="L67" s="150"/>
    </row>
    <row r="68" spans="2:12" ht="15.75" thickBot="1" x14ac:dyDescent="0.3"/>
    <row r="69" spans="2:12" ht="15.75" thickBot="1" x14ac:dyDescent="0.3">
      <c r="B69" s="151" t="s">
        <v>134</v>
      </c>
      <c r="C69" s="152"/>
      <c r="D69" s="152"/>
      <c r="E69" s="152"/>
      <c r="F69" s="152"/>
      <c r="G69" s="152"/>
      <c r="H69" s="152"/>
      <c r="I69" s="152"/>
      <c r="J69" s="152"/>
      <c r="K69" s="152"/>
      <c r="L69" s="153"/>
    </row>
    <row r="70" spans="2:12" ht="15.75" thickBot="1" x14ac:dyDescent="0.3"/>
    <row r="71" spans="2:12" x14ac:dyDescent="0.25">
      <c r="B71" s="145" t="s">
        <v>135</v>
      </c>
      <c r="C71" s="146"/>
      <c r="D71" s="146"/>
      <c r="E71" s="146"/>
      <c r="F71" s="146"/>
      <c r="G71" s="146"/>
      <c r="H71" s="146"/>
      <c r="I71" s="146"/>
      <c r="J71" s="146"/>
      <c r="K71" s="146"/>
      <c r="L71" s="147"/>
    </row>
    <row r="72" spans="2:12" ht="34.5" customHeight="1" thickBot="1" x14ac:dyDescent="0.3">
      <c r="B72" s="148"/>
      <c r="C72" s="149"/>
      <c r="D72" s="149"/>
      <c r="E72" s="149"/>
      <c r="F72" s="149"/>
      <c r="G72" s="149"/>
      <c r="H72" s="149"/>
      <c r="I72" s="149"/>
      <c r="J72" s="149"/>
      <c r="K72" s="149"/>
      <c r="L72" s="150"/>
    </row>
    <row r="73" spans="2:12" ht="15.75" thickBot="1" x14ac:dyDescent="0.3"/>
    <row r="74" spans="2:12" ht="15.75" thickBot="1" x14ac:dyDescent="0.3">
      <c r="B74" s="151" t="s">
        <v>99</v>
      </c>
      <c r="C74" s="152"/>
      <c r="D74" s="152"/>
      <c r="E74" s="152"/>
      <c r="F74" s="152"/>
      <c r="G74" s="152"/>
      <c r="H74" s="152"/>
      <c r="I74" s="152"/>
      <c r="J74" s="152"/>
      <c r="K74" s="152"/>
      <c r="L74" s="153"/>
    </row>
    <row r="75" spans="2:12" ht="15.75" thickBot="1" x14ac:dyDescent="0.3"/>
    <row r="76" spans="2:12" x14ac:dyDescent="0.25">
      <c r="B76" s="145" t="s">
        <v>136</v>
      </c>
      <c r="C76" s="146"/>
      <c r="D76" s="146"/>
      <c r="E76" s="146"/>
      <c r="F76" s="146"/>
      <c r="G76" s="146"/>
      <c r="H76" s="146"/>
      <c r="I76" s="146"/>
      <c r="J76" s="146"/>
      <c r="K76" s="146"/>
      <c r="L76" s="147"/>
    </row>
    <row r="77" spans="2:12" ht="15.75" thickBot="1" x14ac:dyDescent="0.3">
      <c r="B77" s="148"/>
      <c r="C77" s="149"/>
      <c r="D77" s="149"/>
      <c r="E77" s="149"/>
      <c r="F77" s="149"/>
      <c r="G77" s="149"/>
      <c r="H77" s="149"/>
      <c r="I77" s="149"/>
      <c r="J77" s="149"/>
      <c r="K77" s="149"/>
      <c r="L77" s="150"/>
    </row>
  </sheetData>
  <mergeCells count="33">
    <mergeCell ref="B19:L19"/>
    <mergeCell ref="B21:L22"/>
    <mergeCell ref="B2:L2"/>
    <mergeCell ref="B38:L38"/>
    <mergeCell ref="B40:L41"/>
    <mergeCell ref="B9:L9"/>
    <mergeCell ref="B11:L12"/>
    <mergeCell ref="B4:L4"/>
    <mergeCell ref="B6:L7"/>
    <mergeCell ref="B46:L46"/>
    <mergeCell ref="B66:L67"/>
    <mergeCell ref="B69:L69"/>
    <mergeCell ref="B47:L47"/>
    <mergeCell ref="B14:L14"/>
    <mergeCell ref="B16:L17"/>
    <mergeCell ref="B64:L64"/>
    <mergeCell ref="B24:L24"/>
    <mergeCell ref="B28:L28"/>
    <mergeCell ref="B33:L33"/>
    <mergeCell ref="B43:L43"/>
    <mergeCell ref="B45:L45"/>
    <mergeCell ref="B35:L36"/>
    <mergeCell ref="B30:L31"/>
    <mergeCell ref="B26:L26"/>
    <mergeCell ref="B54:L54"/>
    <mergeCell ref="B71:L72"/>
    <mergeCell ref="B74:L74"/>
    <mergeCell ref="B76:L77"/>
    <mergeCell ref="B49:L49"/>
    <mergeCell ref="B51:L52"/>
    <mergeCell ref="B56:L57"/>
    <mergeCell ref="B59:L59"/>
    <mergeCell ref="B61:L62"/>
  </mergeCells>
  <phoneticPr fontId="21" type="noConversion"/>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666FE-2A78-4F40-B3EB-74443E064F0D}">
  <dimension ref="A2:J74"/>
  <sheetViews>
    <sheetView showGridLines="0" topLeftCell="A16" workbookViewId="0">
      <selection activeCell="E8" sqref="E8:F8"/>
    </sheetView>
  </sheetViews>
  <sheetFormatPr baseColWidth="10" defaultRowHeight="15" x14ac:dyDescent="0.25"/>
  <cols>
    <col min="2" max="2" width="55.5703125" bestFit="1" customWidth="1"/>
    <col min="3" max="3" width="17.42578125" style="71" bestFit="1" customWidth="1"/>
    <col min="4" max="4" width="16.28515625" bestFit="1" customWidth="1"/>
    <col min="6" max="6" width="17.42578125" bestFit="1" customWidth="1"/>
    <col min="7" max="7" width="16.42578125" bestFit="1" customWidth="1"/>
  </cols>
  <sheetData>
    <row r="2" spans="1:5" ht="15.75" thickBot="1" x14ac:dyDescent="0.3">
      <c r="C2" s="107"/>
    </row>
    <row r="3" spans="1:5" ht="15.75" thickBot="1" x14ac:dyDescent="0.3">
      <c r="B3" t="s">
        <v>52</v>
      </c>
      <c r="C3" s="129">
        <v>20000000000</v>
      </c>
    </row>
    <row r="5" spans="1:5" x14ac:dyDescent="0.25">
      <c r="A5" s="86" t="s">
        <v>91</v>
      </c>
      <c r="B5" s="87" t="s">
        <v>80</v>
      </c>
    </row>
    <row r="6" spans="1:5" x14ac:dyDescent="0.25">
      <c r="A6" s="82">
        <v>1</v>
      </c>
      <c r="B6" s="83" t="s">
        <v>75</v>
      </c>
    </row>
    <row r="7" spans="1:5" x14ac:dyDescent="0.25">
      <c r="A7" s="82">
        <v>2</v>
      </c>
      <c r="B7" s="83" t="s">
        <v>76</v>
      </c>
    </row>
    <row r="8" spans="1:5" x14ac:dyDescent="0.25">
      <c r="A8" s="82">
        <v>3</v>
      </c>
      <c r="B8" s="83" t="s">
        <v>77</v>
      </c>
    </row>
    <row r="9" spans="1:5" x14ac:dyDescent="0.25">
      <c r="A9" s="84">
        <v>4</v>
      </c>
      <c r="B9" s="85" t="s">
        <v>78</v>
      </c>
    </row>
    <row r="10" spans="1:5" x14ac:dyDescent="0.25">
      <c r="A10" s="82">
        <v>5</v>
      </c>
      <c r="B10" s="83" t="s">
        <v>79</v>
      </c>
    </row>
    <row r="13" spans="1:5" x14ac:dyDescent="0.25">
      <c r="B13" t="s">
        <v>44</v>
      </c>
    </row>
    <row r="14" spans="1:5" x14ac:dyDescent="0.25">
      <c r="B14" t="s">
        <v>81</v>
      </c>
      <c r="C14" s="71">
        <v>0</v>
      </c>
      <c r="D14" s="71">
        <v>1</v>
      </c>
      <c r="E14" s="71">
        <v>1</v>
      </c>
    </row>
    <row r="15" spans="1:5" x14ac:dyDescent="0.25">
      <c r="B15" t="s">
        <v>106</v>
      </c>
      <c r="C15" s="71">
        <f>D14</f>
        <v>1</v>
      </c>
      <c r="D15" s="71">
        <v>2</v>
      </c>
      <c r="E15" s="71">
        <v>2</v>
      </c>
    </row>
    <row r="16" spans="1:5" x14ac:dyDescent="0.25">
      <c r="B16" t="s">
        <v>107</v>
      </c>
      <c r="C16" s="71">
        <f t="shared" ref="C16:C18" si="0">D15</f>
        <v>2</v>
      </c>
      <c r="D16" s="71">
        <v>3</v>
      </c>
      <c r="E16" s="71">
        <v>3</v>
      </c>
    </row>
    <row r="17" spans="2:5" x14ac:dyDescent="0.25">
      <c r="B17" t="s">
        <v>108</v>
      </c>
      <c r="C17" s="71">
        <f t="shared" si="0"/>
        <v>3</v>
      </c>
      <c r="D17" s="71">
        <v>4</v>
      </c>
      <c r="E17" s="71">
        <v>4</v>
      </c>
    </row>
    <row r="18" spans="2:5" x14ac:dyDescent="0.25">
      <c r="B18" t="s">
        <v>82</v>
      </c>
      <c r="C18" s="71">
        <f t="shared" si="0"/>
        <v>4</v>
      </c>
      <c r="D18" s="71">
        <v>99</v>
      </c>
      <c r="E18" s="71">
        <v>5</v>
      </c>
    </row>
    <row r="21" spans="2:5" x14ac:dyDescent="0.25">
      <c r="B21" t="s">
        <v>45</v>
      </c>
      <c r="D21" s="81" t="s">
        <v>139</v>
      </c>
    </row>
    <row r="22" spans="2:5" x14ac:dyDescent="0.25">
      <c r="B22" t="s">
        <v>109</v>
      </c>
      <c r="C22" s="71">
        <v>1</v>
      </c>
      <c r="D22" t="s">
        <v>114</v>
      </c>
      <c r="E22" t="s">
        <v>138</v>
      </c>
    </row>
    <row r="23" spans="2:5" x14ac:dyDescent="0.25">
      <c r="B23" t="s">
        <v>110</v>
      </c>
      <c r="C23" s="71">
        <v>2</v>
      </c>
      <c r="D23" t="s">
        <v>116</v>
      </c>
      <c r="E23" t="s">
        <v>140</v>
      </c>
    </row>
    <row r="24" spans="2:5" x14ac:dyDescent="0.25">
      <c r="B24" t="s">
        <v>111</v>
      </c>
      <c r="C24" s="71">
        <v>3</v>
      </c>
      <c r="D24" t="s">
        <v>117</v>
      </c>
      <c r="E24" t="s">
        <v>141</v>
      </c>
    </row>
    <row r="25" spans="2:5" x14ac:dyDescent="0.25">
      <c r="B25" t="s">
        <v>112</v>
      </c>
      <c r="C25" s="71">
        <v>4</v>
      </c>
      <c r="D25" t="s">
        <v>118</v>
      </c>
      <c r="E25" t="s">
        <v>142</v>
      </c>
    </row>
    <row r="26" spans="2:5" x14ac:dyDescent="0.25">
      <c r="B26" t="s">
        <v>113</v>
      </c>
      <c r="C26" s="71">
        <v>5</v>
      </c>
      <c r="D26" t="s">
        <v>115</v>
      </c>
      <c r="E26" t="s">
        <v>143</v>
      </c>
    </row>
    <row r="29" spans="2:5" x14ac:dyDescent="0.25">
      <c r="B29" s="81" t="s">
        <v>144</v>
      </c>
    </row>
    <row r="30" spans="2:5" x14ac:dyDescent="0.25">
      <c r="B30" t="s">
        <v>46</v>
      </c>
      <c r="C30" s="71">
        <v>1</v>
      </c>
    </row>
    <row r="31" spans="2:5" x14ac:dyDescent="0.25">
      <c r="B31" t="s">
        <v>145</v>
      </c>
      <c r="C31" s="71">
        <v>2</v>
      </c>
    </row>
    <row r="32" spans="2:5" x14ac:dyDescent="0.25">
      <c r="B32" t="s">
        <v>146</v>
      </c>
      <c r="C32" s="71">
        <v>3</v>
      </c>
    </row>
    <row r="33" spans="2:10" x14ac:dyDescent="0.25">
      <c r="B33" t="s">
        <v>147</v>
      </c>
      <c r="C33" s="71">
        <v>4</v>
      </c>
    </row>
    <row r="34" spans="2:10" x14ac:dyDescent="0.25">
      <c r="B34" t="s">
        <v>148</v>
      </c>
      <c r="C34" s="71">
        <v>5</v>
      </c>
    </row>
    <row r="36" spans="2:10" x14ac:dyDescent="0.25">
      <c r="B36" t="s">
        <v>47</v>
      </c>
    </row>
    <row r="37" spans="2:10" x14ac:dyDescent="0.25">
      <c r="B37" t="s">
        <v>149</v>
      </c>
      <c r="C37" s="71">
        <v>1</v>
      </c>
    </row>
    <row r="38" spans="2:10" x14ac:dyDescent="0.25">
      <c r="B38" t="s">
        <v>150</v>
      </c>
      <c r="C38" s="71">
        <v>2</v>
      </c>
    </row>
    <row r="39" spans="2:10" x14ac:dyDescent="0.25">
      <c r="B39" t="s">
        <v>151</v>
      </c>
      <c r="C39" s="71">
        <v>3</v>
      </c>
    </row>
    <row r="40" spans="2:10" x14ac:dyDescent="0.25">
      <c r="B40" t="s">
        <v>152</v>
      </c>
      <c r="C40" s="71">
        <v>4</v>
      </c>
    </row>
    <row r="41" spans="2:10" x14ac:dyDescent="0.25">
      <c r="B41" t="s">
        <v>153</v>
      </c>
      <c r="C41" s="71">
        <v>5</v>
      </c>
    </row>
    <row r="42" spans="2:10" x14ac:dyDescent="0.25">
      <c r="F42" s="68">
        <f>+C3</f>
        <v>20000000000</v>
      </c>
      <c r="G42" t="s">
        <v>52</v>
      </c>
    </row>
    <row r="43" spans="2:10" x14ac:dyDescent="0.25">
      <c r="F43" s="67">
        <v>0.03</v>
      </c>
      <c r="G43" t="s">
        <v>51</v>
      </c>
    </row>
    <row r="44" spans="2:10" x14ac:dyDescent="0.25">
      <c r="B44" t="s">
        <v>50</v>
      </c>
      <c r="F44" s="68">
        <f>F42*F43</f>
        <v>600000000</v>
      </c>
      <c r="J44" s="81" t="s">
        <v>90</v>
      </c>
    </row>
    <row r="45" spans="2:10" x14ac:dyDescent="0.25">
      <c r="B45" t="s">
        <v>53</v>
      </c>
      <c r="C45" s="72">
        <f t="shared" ref="C45:C46" si="1">D46</f>
        <v>0.5</v>
      </c>
      <c r="D45" s="67">
        <v>1</v>
      </c>
      <c r="E45">
        <v>5</v>
      </c>
      <c r="F45" s="68">
        <f>C45*$F$44</f>
        <v>300000000</v>
      </c>
      <c r="G45" s="68">
        <f t="shared" ref="G45:G49" si="2">D45*$F$44</f>
        <v>600000000</v>
      </c>
    </row>
    <row r="46" spans="2:10" x14ac:dyDescent="0.25">
      <c r="B46" t="s">
        <v>54</v>
      </c>
      <c r="C46" s="72">
        <f t="shared" si="1"/>
        <v>0.2</v>
      </c>
      <c r="D46" s="67">
        <v>0.5</v>
      </c>
      <c r="E46">
        <v>4</v>
      </c>
      <c r="F46" s="68">
        <f t="shared" ref="F46:F49" si="3">C46*$F$44</f>
        <v>120000000</v>
      </c>
      <c r="G46" s="68">
        <f t="shared" si="2"/>
        <v>300000000</v>
      </c>
    </row>
    <row r="47" spans="2:10" x14ac:dyDescent="0.25">
      <c r="B47" t="s">
        <v>55</v>
      </c>
      <c r="C47" s="72">
        <f>D48</f>
        <v>0.05</v>
      </c>
      <c r="D47" s="67">
        <v>0.2</v>
      </c>
      <c r="E47">
        <v>3</v>
      </c>
      <c r="F47" s="68">
        <f t="shared" si="3"/>
        <v>30000000</v>
      </c>
      <c r="G47" s="68">
        <f t="shared" si="2"/>
        <v>120000000</v>
      </c>
    </row>
    <row r="48" spans="2:10" x14ac:dyDescent="0.25">
      <c r="B48" t="s">
        <v>56</v>
      </c>
      <c r="C48" s="72">
        <f>D49</f>
        <v>0.01</v>
      </c>
      <c r="D48" s="67">
        <v>0.05</v>
      </c>
      <c r="E48">
        <v>2</v>
      </c>
      <c r="F48" s="68">
        <f t="shared" si="3"/>
        <v>6000000</v>
      </c>
      <c r="G48" s="68">
        <f t="shared" si="2"/>
        <v>30000000</v>
      </c>
    </row>
    <row r="49" spans="2:7" x14ac:dyDescent="0.25">
      <c r="B49" t="s">
        <v>57</v>
      </c>
      <c r="C49" s="72">
        <v>0</v>
      </c>
      <c r="D49" s="67">
        <v>0.01</v>
      </c>
      <c r="E49">
        <v>1</v>
      </c>
      <c r="F49" s="68">
        <f t="shared" si="3"/>
        <v>0</v>
      </c>
      <c r="G49" s="68">
        <f t="shared" si="2"/>
        <v>6000000</v>
      </c>
    </row>
    <row r="53" spans="2:7" x14ac:dyDescent="0.25">
      <c r="B53" t="s">
        <v>60</v>
      </c>
    </row>
    <row r="54" spans="2:7" x14ac:dyDescent="0.25">
      <c r="B54" s="69" t="s">
        <v>6</v>
      </c>
      <c r="C54" s="76" t="s">
        <v>88</v>
      </c>
      <c r="D54" s="69" t="s">
        <v>70</v>
      </c>
      <c r="E54">
        <v>0</v>
      </c>
      <c r="F54">
        <v>1.5</v>
      </c>
      <c r="G54" t="s">
        <v>6</v>
      </c>
    </row>
    <row r="55" spans="2:7" x14ac:dyDescent="0.25">
      <c r="B55" s="69" t="s">
        <v>86</v>
      </c>
      <c r="C55" s="76" t="s">
        <v>87</v>
      </c>
      <c r="D55" s="69" t="s">
        <v>70</v>
      </c>
      <c r="E55">
        <f>F54</f>
        <v>1.5</v>
      </c>
      <c r="F55">
        <v>2</v>
      </c>
      <c r="G55" t="s">
        <v>86</v>
      </c>
    </row>
    <row r="56" spans="2:7" x14ac:dyDescent="0.25">
      <c r="B56" s="65" t="s">
        <v>1</v>
      </c>
      <c r="C56" s="75" t="s">
        <v>66</v>
      </c>
      <c r="D56" s="65" t="s">
        <v>69</v>
      </c>
      <c r="E56">
        <f>F55</f>
        <v>2</v>
      </c>
      <c r="F56">
        <v>3</v>
      </c>
      <c r="G56" t="s">
        <v>1</v>
      </c>
    </row>
    <row r="57" spans="2:7" x14ac:dyDescent="0.25">
      <c r="B57" s="66" t="s">
        <v>0</v>
      </c>
      <c r="C57" s="74" t="s">
        <v>65</v>
      </c>
      <c r="D57" s="66" t="s">
        <v>68</v>
      </c>
      <c r="E57">
        <f>F56</f>
        <v>3</v>
      </c>
      <c r="F57">
        <v>4</v>
      </c>
      <c r="G57" t="s">
        <v>0</v>
      </c>
    </row>
    <row r="58" spans="2:7" x14ac:dyDescent="0.25">
      <c r="B58" s="70" t="s">
        <v>5</v>
      </c>
      <c r="C58" s="73" t="s">
        <v>62</v>
      </c>
      <c r="D58" s="70" t="s">
        <v>67</v>
      </c>
      <c r="E58">
        <v>4</v>
      </c>
      <c r="F58">
        <v>5</v>
      </c>
      <c r="G58" t="s">
        <v>5</v>
      </c>
    </row>
    <row r="61" spans="2:7" x14ac:dyDescent="0.25">
      <c r="B61" t="s">
        <v>64</v>
      </c>
    </row>
    <row r="62" spans="2:7" x14ac:dyDescent="0.25">
      <c r="B62" s="69" t="s">
        <v>6</v>
      </c>
      <c r="C62" s="76" t="s">
        <v>74</v>
      </c>
      <c r="D62" s="69" t="s">
        <v>88</v>
      </c>
    </row>
    <row r="63" spans="2:7" x14ac:dyDescent="0.25">
      <c r="B63" s="69" t="s">
        <v>86</v>
      </c>
      <c r="C63" s="76" t="s">
        <v>73</v>
      </c>
      <c r="D63" s="69" t="s">
        <v>87</v>
      </c>
    </row>
    <row r="64" spans="2:7" x14ac:dyDescent="0.25">
      <c r="B64" s="65" t="s">
        <v>1</v>
      </c>
      <c r="C64" s="75" t="s">
        <v>72</v>
      </c>
      <c r="D64" s="65" t="s">
        <v>66</v>
      </c>
    </row>
    <row r="65" spans="2:4" ht="16.5" customHeight="1" x14ac:dyDescent="0.25">
      <c r="B65" s="66" t="s">
        <v>0</v>
      </c>
      <c r="C65" s="74" t="s">
        <v>71</v>
      </c>
      <c r="D65" s="66" t="s">
        <v>65</v>
      </c>
    </row>
    <row r="66" spans="2:4" x14ac:dyDescent="0.25">
      <c r="B66" s="70" t="s">
        <v>5</v>
      </c>
      <c r="C66" s="73" t="s">
        <v>63</v>
      </c>
      <c r="D66" s="70" t="s">
        <v>62</v>
      </c>
    </row>
    <row r="69" spans="2:4" x14ac:dyDescent="0.25">
      <c r="B69" t="s">
        <v>80</v>
      </c>
    </row>
    <row r="70" spans="2:4" x14ac:dyDescent="0.25">
      <c r="B70" t="s">
        <v>75</v>
      </c>
      <c r="C70" s="71">
        <v>1</v>
      </c>
    </row>
    <row r="71" spans="2:4" x14ac:dyDescent="0.25">
      <c r="B71" t="s">
        <v>76</v>
      </c>
      <c r="C71" s="71">
        <v>2</v>
      </c>
    </row>
    <row r="72" spans="2:4" x14ac:dyDescent="0.25">
      <c r="B72" t="s">
        <v>77</v>
      </c>
      <c r="C72" s="71">
        <v>3</v>
      </c>
    </row>
    <row r="73" spans="2:4" x14ac:dyDescent="0.25">
      <c r="B73" t="s">
        <v>78</v>
      </c>
      <c r="C73" s="71">
        <v>4</v>
      </c>
    </row>
    <row r="74" spans="2:4" x14ac:dyDescent="0.25">
      <c r="B74" t="s">
        <v>79</v>
      </c>
      <c r="C74" s="71">
        <v>5</v>
      </c>
    </row>
  </sheetData>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60FBC-1678-4F51-A4D4-884814934593}">
  <sheetPr>
    <tabColor rgb="FF00B0F0"/>
  </sheetPr>
  <dimension ref="B1:AB180"/>
  <sheetViews>
    <sheetView showGridLines="0" tabSelected="1" zoomScale="115" zoomScaleNormal="70" zoomScalePageLayoutView="125" workbookViewId="0">
      <selection activeCell="A3" sqref="A3"/>
    </sheetView>
  </sheetViews>
  <sheetFormatPr baseColWidth="10" defaultColWidth="9.140625" defaultRowHeight="12.75" x14ac:dyDescent="0.2"/>
  <cols>
    <col min="1" max="1" width="2.42578125" style="103" customWidth="1"/>
    <col min="2" max="2" width="4.140625" style="103" customWidth="1"/>
    <col min="3" max="3" width="41.85546875" style="104" customWidth="1"/>
    <col min="4" max="4" width="11.7109375" style="103" customWidth="1"/>
    <col min="5" max="5" width="7.85546875" style="103" customWidth="1"/>
    <col min="6" max="7" width="10.140625" style="103" customWidth="1"/>
    <col min="8" max="8" width="7" style="103" customWidth="1"/>
    <col min="9" max="10" width="16" style="103" customWidth="1"/>
    <col min="11" max="11" width="15.140625" style="103" customWidth="1"/>
    <col min="12" max="12" width="16.85546875" style="103" customWidth="1"/>
    <col min="13" max="14" width="17.85546875" style="103" customWidth="1"/>
    <col min="15" max="15" width="15.42578125" style="103" customWidth="1"/>
    <col min="16" max="16" width="16.42578125" style="103" customWidth="1"/>
    <col min="17" max="17" width="14.85546875" style="103" customWidth="1"/>
    <col min="18" max="18" width="16.7109375" style="103" customWidth="1"/>
    <col min="19" max="19" width="14.85546875" style="103" customWidth="1"/>
    <col min="20" max="20" width="16.5703125" style="103" customWidth="1"/>
    <col min="21" max="21" width="8.7109375" style="103" customWidth="1"/>
    <col min="22" max="22" width="15" style="103" customWidth="1"/>
    <col min="23" max="23" width="16.42578125" style="103" customWidth="1"/>
    <col min="24" max="24" width="24.140625" style="103" customWidth="1"/>
    <col min="25" max="25" width="25.7109375" style="103" customWidth="1"/>
    <col min="26" max="26" width="26" style="103" customWidth="1"/>
    <col min="27" max="27" width="26.28515625" style="103" customWidth="1"/>
    <col min="28" max="28" width="4.140625" style="103" customWidth="1"/>
    <col min="29" max="29" width="3.42578125" style="103" customWidth="1"/>
    <col min="30" max="38" width="9.140625" style="103" customWidth="1"/>
    <col min="39" max="16384" width="9.140625" style="103"/>
  </cols>
  <sheetData>
    <row r="1" spans="2:28" s="1" customFormat="1" ht="13.5" thickBot="1" x14ac:dyDescent="0.25">
      <c r="C1" s="2"/>
    </row>
    <row r="2" spans="2:28" s="1" customFormat="1" ht="61.5" customHeight="1" x14ac:dyDescent="0.2">
      <c r="B2" s="119"/>
      <c r="C2" s="120" t="s">
        <v>197</v>
      </c>
      <c r="D2" s="132"/>
      <c r="E2" s="132"/>
      <c r="F2" s="132"/>
      <c r="G2" s="132"/>
      <c r="H2" s="132"/>
      <c r="I2" s="132"/>
      <c r="J2" s="132"/>
      <c r="K2" s="132"/>
      <c r="L2" s="133" t="s">
        <v>195</v>
      </c>
      <c r="M2" s="132"/>
      <c r="N2" s="132"/>
      <c r="O2" s="132"/>
      <c r="P2" s="132"/>
      <c r="Q2" s="132"/>
      <c r="R2" s="132"/>
      <c r="S2" s="132"/>
      <c r="T2" s="132"/>
      <c r="U2" s="132"/>
      <c r="V2" s="132"/>
      <c r="W2" s="132"/>
      <c r="X2" s="132"/>
      <c r="Y2" s="132"/>
      <c r="Z2" s="132"/>
      <c r="AA2" s="132"/>
      <c r="AB2" s="134"/>
    </row>
    <row r="3" spans="2:28" s="1" customFormat="1" ht="34.5" customHeight="1" thickBot="1" x14ac:dyDescent="0.25">
      <c r="B3" s="121"/>
      <c r="C3" s="122"/>
      <c r="D3" s="135"/>
      <c r="E3" s="135"/>
      <c r="F3" s="135"/>
      <c r="G3" s="135"/>
      <c r="H3" s="135"/>
      <c r="I3" s="135"/>
      <c r="J3" s="135"/>
      <c r="K3" s="135"/>
      <c r="L3" s="135"/>
      <c r="M3" s="135"/>
      <c r="N3" s="135"/>
      <c r="O3" s="135"/>
      <c r="P3" s="135"/>
      <c r="Q3" s="135"/>
      <c r="R3" s="135"/>
      <c r="S3" s="135"/>
      <c r="T3" s="135"/>
      <c r="U3" s="135"/>
      <c r="V3" s="135"/>
      <c r="W3" s="135"/>
      <c r="X3" s="135"/>
      <c r="Y3" s="135"/>
      <c r="Z3" s="135"/>
      <c r="AA3" s="135"/>
      <c r="AB3" s="136"/>
    </row>
    <row r="4" spans="2:28" s="1" customFormat="1" ht="12.75" customHeight="1" thickBot="1" x14ac:dyDescent="0.25">
      <c r="B4" s="126"/>
      <c r="C4" s="128"/>
      <c r="D4" s="187" t="s">
        <v>37</v>
      </c>
      <c r="E4" s="187"/>
      <c r="F4" s="187"/>
      <c r="G4" s="187"/>
      <c r="H4" s="191"/>
      <c r="I4" s="192"/>
      <c r="J4" s="140"/>
      <c r="K4" s="140"/>
      <c r="L4" s="140"/>
      <c r="M4" s="140"/>
      <c r="N4" s="140"/>
      <c r="O4" s="140"/>
      <c r="P4" s="140"/>
      <c r="Q4" s="140"/>
      <c r="R4" s="140"/>
      <c r="S4" s="140"/>
      <c r="T4" s="140"/>
      <c r="U4" s="141"/>
      <c r="V4" s="142"/>
      <c r="W4" s="142"/>
      <c r="X4" s="142" t="s">
        <v>156</v>
      </c>
      <c r="Y4" s="123"/>
      <c r="Z4" s="142" t="s">
        <v>157</v>
      </c>
      <c r="AA4" s="123"/>
      <c r="AB4" s="127"/>
    </row>
    <row r="5" spans="2:28" s="79" customFormat="1" ht="15.75" customHeight="1" thickBot="1" x14ac:dyDescent="0.3">
      <c r="B5" s="77"/>
      <c r="C5" s="131"/>
      <c r="D5" s="188" t="s">
        <v>89</v>
      </c>
      <c r="E5" s="189"/>
      <c r="F5" s="189"/>
      <c r="G5" s="189"/>
      <c r="H5" s="190"/>
      <c r="I5" s="137"/>
      <c r="J5" s="124">
        <v>0.19</v>
      </c>
      <c r="K5" s="137"/>
      <c r="L5" s="124">
        <v>0.15</v>
      </c>
      <c r="M5" s="143"/>
      <c r="N5" s="125">
        <v>7.0000000000000007E-2</v>
      </c>
      <c r="O5" s="143"/>
      <c r="P5" s="125">
        <v>0.25</v>
      </c>
      <c r="Q5" s="130"/>
      <c r="R5" s="124">
        <v>0.18</v>
      </c>
      <c r="S5" s="130"/>
      <c r="T5" s="124">
        <v>0.16</v>
      </c>
      <c r="U5" s="130"/>
      <c r="V5" s="130"/>
      <c r="W5" s="130"/>
      <c r="X5" s="130"/>
      <c r="Y5" s="130"/>
      <c r="Z5" s="130"/>
      <c r="AA5" s="130"/>
      <c r="AB5" s="78"/>
    </row>
    <row r="6" spans="2:28" s="79" customFormat="1" ht="126.75" customHeight="1" thickBot="1" x14ac:dyDescent="0.3">
      <c r="B6" s="77"/>
      <c r="C6" s="131" t="s">
        <v>121</v>
      </c>
      <c r="D6" s="3" t="s">
        <v>5</v>
      </c>
      <c r="E6" s="5" t="s">
        <v>0</v>
      </c>
      <c r="F6" s="4" t="s">
        <v>1</v>
      </c>
      <c r="G6" s="80" t="s">
        <v>6</v>
      </c>
      <c r="H6" s="139" t="s">
        <v>2</v>
      </c>
      <c r="I6" s="138" t="s">
        <v>43</v>
      </c>
      <c r="J6" s="138" t="s">
        <v>43</v>
      </c>
      <c r="K6" s="138" t="s">
        <v>84</v>
      </c>
      <c r="L6" s="138" t="s">
        <v>83</v>
      </c>
      <c r="M6" s="144" t="s">
        <v>119</v>
      </c>
      <c r="N6" s="144" t="s">
        <v>120</v>
      </c>
      <c r="O6" s="144" t="s">
        <v>105</v>
      </c>
      <c r="P6" s="144" t="s">
        <v>104</v>
      </c>
      <c r="Q6" s="138" t="s">
        <v>48</v>
      </c>
      <c r="R6" s="138" t="s">
        <v>49</v>
      </c>
      <c r="S6" s="138" t="s">
        <v>58</v>
      </c>
      <c r="T6" s="138" t="s">
        <v>59</v>
      </c>
      <c r="U6" s="138" t="s">
        <v>85</v>
      </c>
      <c r="V6" s="138" t="s">
        <v>60</v>
      </c>
      <c r="W6" s="138" t="s">
        <v>61</v>
      </c>
      <c r="X6" s="138" t="s">
        <v>100</v>
      </c>
      <c r="Y6" s="138" t="s">
        <v>101</v>
      </c>
      <c r="Z6" s="138" t="s">
        <v>102</v>
      </c>
      <c r="AA6" s="138" t="s">
        <v>103</v>
      </c>
      <c r="AB6" s="78"/>
    </row>
    <row r="7" spans="2:28" s="92" customFormat="1" ht="51.75" customHeight="1" x14ac:dyDescent="0.25">
      <c r="B7" s="88"/>
      <c r="C7" s="118" t="s">
        <v>196</v>
      </c>
      <c r="D7" s="105"/>
      <c r="E7" s="105"/>
      <c r="F7" s="105" t="s">
        <v>192</v>
      </c>
      <c r="G7" s="105"/>
      <c r="H7" s="108">
        <f t="shared" ref="H7:H40" si="0">SUM(D7:G7)</f>
        <v>0</v>
      </c>
      <c r="I7" s="89" t="str">
        <f>IF(D7&gt;=1,"Extremo",IF(E7&gt;=1,"Alto",IF(F7&gt;=1,"Moderado",IF(G7&gt;=1,"Bajo",IF(H7=0,"Bajo")))))</f>
        <v>Moderado</v>
      </c>
      <c r="J7" s="109">
        <f>IF(D7&gt;=1,5,IF(E7&gt;=1,4,IF(F7&gt;=1,3,IF(G7&gt;=1,2,IF(H7=0,1)))))</f>
        <v>3</v>
      </c>
      <c r="K7" s="112" t="s">
        <v>106</v>
      </c>
      <c r="L7" s="110">
        <f>INDEX(Tiempo_Ult_Aud_Calif,MATCH('Priorización  ICETEX'!K7,Tiempo_Ult_Aud_Def,0))</f>
        <v>2</v>
      </c>
      <c r="M7" s="113" t="s">
        <v>114</v>
      </c>
      <c r="N7" s="111">
        <f t="shared" ref="N7:N37" si="1">INDEX(Nivel_Directivo_Calif,MATCH(M7,Nivel_Directivo_Def_PQR,0))</f>
        <v>1</v>
      </c>
      <c r="O7" s="113" t="s">
        <v>147</v>
      </c>
      <c r="P7" s="114">
        <f t="shared" ref="P7:P40" si="2">INDEX(Impacto_Obj_Est_Calif,MATCH(O7,Impacto_Obj_Est_Def,0))</f>
        <v>4</v>
      </c>
      <c r="Q7" s="117" t="s">
        <v>149</v>
      </c>
      <c r="R7" s="114">
        <f t="shared" ref="R7:R40" si="3">INDEX(Result_Aud_Ant_Calif,MATCH(Q7,Result_Aud_Ant_Def,0))</f>
        <v>1</v>
      </c>
      <c r="S7" s="113" t="s">
        <v>55</v>
      </c>
      <c r="T7" s="114">
        <f t="shared" ref="T7:T40" si="4">INDEX(Impacto_Ppto_Calif,MATCH(S7,Impacto_Ppto_Def,0))</f>
        <v>3</v>
      </c>
      <c r="U7" s="90">
        <f>$J$5*J7+$L$5*L7+$N$5*N7+$P$5*P7+$R$5*R7+$T$5*T7</f>
        <v>2.6</v>
      </c>
      <c r="V7" s="90" t="str">
        <f t="shared" ref="V7:V40" si="5">LOOKUP(U7,Nivel_Criticidad)</f>
        <v>Moderado</v>
      </c>
      <c r="W7" s="114" t="str">
        <f t="shared" ref="W7:W40" si="6">INDEX(Ciclo_Rotación_Calif,MATCH(V7,Ciclo_Rotación_Def,0))</f>
        <v>Cada 3 años</v>
      </c>
      <c r="X7" s="115" t="str">
        <f t="shared" ref="X7:X40" si="7">IF(W7="Cada año",C7,"")</f>
        <v/>
      </c>
      <c r="Y7" s="115" t="str">
        <f t="shared" ref="Y7:Y40" si="8">IF(OR(W7="Cada año",W7="Cada 2 años"),C7,"")</f>
        <v/>
      </c>
      <c r="Z7" s="115" t="str">
        <f t="shared" ref="Z7:Z40" si="9">IF(OR(W7="Cada año",W7="Cada 3 años"),C7,"")</f>
        <v>Direccionamiento estratégico y gestión organizacional</v>
      </c>
      <c r="AA7" s="115" t="str">
        <f t="shared" ref="AA7:AA40" si="10">IF(OR(W7="Cada año",W7="Cada 2 años",W7="Cada 4 años"),C7,"")</f>
        <v/>
      </c>
      <c r="AB7" s="91"/>
    </row>
    <row r="8" spans="2:28" s="92" customFormat="1" ht="38.25" x14ac:dyDescent="0.25">
      <c r="B8" s="88"/>
      <c r="C8" s="118" t="s">
        <v>160</v>
      </c>
      <c r="D8" s="106"/>
      <c r="E8" s="106" t="s">
        <v>192</v>
      </c>
      <c r="F8" s="106"/>
      <c r="G8" s="106"/>
      <c r="H8" s="108">
        <f t="shared" si="0"/>
        <v>0</v>
      </c>
      <c r="I8" s="89" t="str">
        <f t="shared" ref="I8:I40" si="11">IF(D8&gt;=1,"Extremo",IF(E8&gt;=1,"Alto",IF(F8&gt;=1,"Moderado",IF(G8&gt;=1,"Bajo",IF(H8=0,"Bajo")))))</f>
        <v>Alto</v>
      </c>
      <c r="J8" s="109">
        <f t="shared" ref="J8:J40" si="12">IF(D8&gt;=1,5,IF(E8&gt;=1,4,IF(F8&gt;=1,3,IF(G8&gt;=1,2,IF(H8=0,1)))))</f>
        <v>4</v>
      </c>
      <c r="K8" s="112" t="s">
        <v>82</v>
      </c>
      <c r="L8" s="110">
        <f>INDEX(Tiempo_Ult_Aud_Calif,MATCH('Priorización  ICETEX'!K8,Tiempo_Ult_Aud_Def,0))</f>
        <v>5</v>
      </c>
      <c r="M8" s="113" t="s">
        <v>114</v>
      </c>
      <c r="N8" s="111">
        <f t="shared" si="1"/>
        <v>1</v>
      </c>
      <c r="O8" s="113" t="s">
        <v>145</v>
      </c>
      <c r="P8" s="114">
        <f t="shared" si="2"/>
        <v>2</v>
      </c>
      <c r="Q8" s="117" t="s">
        <v>149</v>
      </c>
      <c r="R8" s="114">
        <f t="shared" si="3"/>
        <v>1</v>
      </c>
      <c r="S8" s="113" t="s">
        <v>55</v>
      </c>
      <c r="T8" s="114">
        <f t="shared" si="4"/>
        <v>3</v>
      </c>
      <c r="U8" s="90">
        <f t="shared" ref="U8:U40" si="13">$J$5*J8+$L$5*L8+$N$5*N8+$P$5*P8+$R$5*R8+$T$5*T8</f>
        <v>2.74</v>
      </c>
      <c r="V8" s="90" t="str">
        <f t="shared" si="5"/>
        <v>Moderado</v>
      </c>
      <c r="W8" s="114" t="str">
        <f t="shared" si="6"/>
        <v>Cada 3 años</v>
      </c>
      <c r="X8" s="115" t="str">
        <f t="shared" si="7"/>
        <v/>
      </c>
      <c r="Y8" s="115" t="str">
        <f t="shared" si="8"/>
        <v/>
      </c>
      <c r="Z8" s="115" t="str">
        <f t="shared" si="9"/>
        <v>Planeación financiera</v>
      </c>
      <c r="AA8" s="115" t="str">
        <f t="shared" si="10"/>
        <v/>
      </c>
      <c r="AB8" s="91"/>
    </row>
    <row r="9" spans="2:28" s="92" customFormat="1" ht="38.25" x14ac:dyDescent="0.25">
      <c r="B9" s="88"/>
      <c r="C9" s="118" t="s">
        <v>161</v>
      </c>
      <c r="D9" s="106"/>
      <c r="E9" s="106" t="s">
        <v>192</v>
      </c>
      <c r="F9" s="106"/>
      <c r="G9" s="106"/>
      <c r="H9" s="108">
        <f t="shared" si="0"/>
        <v>0</v>
      </c>
      <c r="I9" s="89" t="str">
        <f t="shared" si="11"/>
        <v>Alto</v>
      </c>
      <c r="J9" s="109">
        <f t="shared" si="12"/>
        <v>4</v>
      </c>
      <c r="K9" s="112" t="s">
        <v>81</v>
      </c>
      <c r="L9" s="110">
        <f>INDEX(Tiempo_Ult_Aud_Calif,MATCH('Priorización  ICETEX'!K9,Tiempo_Ult_Aud_Def,0))</f>
        <v>1</v>
      </c>
      <c r="M9" s="113" t="s">
        <v>115</v>
      </c>
      <c r="N9" s="111">
        <f t="shared" si="1"/>
        <v>5</v>
      </c>
      <c r="O9" s="113" t="s">
        <v>148</v>
      </c>
      <c r="P9" s="114">
        <f t="shared" si="2"/>
        <v>5</v>
      </c>
      <c r="Q9" s="117" t="s">
        <v>153</v>
      </c>
      <c r="R9" s="114">
        <f t="shared" si="3"/>
        <v>5</v>
      </c>
      <c r="S9" s="113" t="s">
        <v>54</v>
      </c>
      <c r="T9" s="114">
        <f t="shared" si="4"/>
        <v>4</v>
      </c>
      <c r="U9" s="90">
        <f t="shared" si="13"/>
        <v>4.05</v>
      </c>
      <c r="V9" s="90" t="str">
        <f t="shared" si="5"/>
        <v>Extremo</v>
      </c>
      <c r="W9" s="114" t="str">
        <f t="shared" si="6"/>
        <v>Cada año</v>
      </c>
      <c r="X9" s="115" t="str">
        <f t="shared" si="7"/>
        <v>Gestión de Riesgo operativo</v>
      </c>
      <c r="Y9" s="115" t="str">
        <f t="shared" si="8"/>
        <v>Gestión de Riesgo operativo</v>
      </c>
      <c r="Z9" s="115" t="str">
        <f t="shared" si="9"/>
        <v>Gestión de Riesgo operativo</v>
      </c>
      <c r="AA9" s="115" t="str">
        <f t="shared" si="10"/>
        <v>Gestión de Riesgo operativo</v>
      </c>
      <c r="AB9" s="91"/>
    </row>
    <row r="10" spans="2:28" s="92" customFormat="1" ht="38.25" x14ac:dyDescent="0.25">
      <c r="B10" s="88"/>
      <c r="C10" s="118" t="s">
        <v>189</v>
      </c>
      <c r="D10" s="106"/>
      <c r="E10" s="106" t="s">
        <v>192</v>
      </c>
      <c r="F10" s="106"/>
      <c r="G10" s="106"/>
      <c r="H10" s="108">
        <f t="shared" si="0"/>
        <v>0</v>
      </c>
      <c r="I10" s="89" t="str">
        <f t="shared" si="11"/>
        <v>Alto</v>
      </c>
      <c r="J10" s="109">
        <f t="shared" si="12"/>
        <v>4</v>
      </c>
      <c r="K10" s="112" t="s">
        <v>81</v>
      </c>
      <c r="L10" s="110">
        <f>INDEX(Tiempo_Ult_Aud_Calif,MATCH('Priorización  ICETEX'!K10,Tiempo_Ult_Aud_Def,0))</f>
        <v>1</v>
      </c>
      <c r="M10" s="113" t="s">
        <v>115</v>
      </c>
      <c r="N10" s="111">
        <f t="shared" si="1"/>
        <v>5</v>
      </c>
      <c r="O10" s="113" t="s">
        <v>148</v>
      </c>
      <c r="P10" s="114">
        <f t="shared" si="2"/>
        <v>5</v>
      </c>
      <c r="Q10" s="117" t="s">
        <v>153</v>
      </c>
      <c r="R10" s="114">
        <f t="shared" si="3"/>
        <v>5</v>
      </c>
      <c r="S10" s="113" t="s">
        <v>54</v>
      </c>
      <c r="T10" s="114">
        <f t="shared" si="4"/>
        <v>4</v>
      </c>
      <c r="U10" s="90">
        <f t="shared" si="13"/>
        <v>4.05</v>
      </c>
      <c r="V10" s="90" t="str">
        <f t="shared" si="5"/>
        <v>Extremo</v>
      </c>
      <c r="W10" s="114" t="str">
        <f t="shared" si="6"/>
        <v>Cada año</v>
      </c>
      <c r="X10" s="115" t="str">
        <f t="shared" si="7"/>
        <v xml:space="preserve"> Gestión de Riesgo de crédito</v>
      </c>
      <c r="Y10" s="115" t="str">
        <f t="shared" si="8"/>
        <v xml:space="preserve"> Gestión de Riesgo de crédito</v>
      </c>
      <c r="Z10" s="115" t="str">
        <f t="shared" si="9"/>
        <v xml:space="preserve"> Gestión de Riesgo de crédito</v>
      </c>
      <c r="AA10" s="115" t="str">
        <f t="shared" si="10"/>
        <v xml:space="preserve"> Gestión de Riesgo de crédito</v>
      </c>
      <c r="AB10" s="91"/>
    </row>
    <row r="11" spans="2:28" s="92" customFormat="1" ht="38.25" x14ac:dyDescent="0.25">
      <c r="B11" s="88"/>
      <c r="C11" s="118" t="s">
        <v>190</v>
      </c>
      <c r="D11" s="106"/>
      <c r="E11" s="106" t="s">
        <v>192</v>
      </c>
      <c r="F11" s="106"/>
      <c r="G11" s="106"/>
      <c r="H11" s="108">
        <f t="shared" si="0"/>
        <v>0</v>
      </c>
      <c r="I11" s="89" t="str">
        <f t="shared" si="11"/>
        <v>Alto</v>
      </c>
      <c r="J11" s="109">
        <f t="shared" si="12"/>
        <v>4</v>
      </c>
      <c r="K11" s="112" t="s">
        <v>81</v>
      </c>
      <c r="L11" s="110">
        <f>INDEX(Tiempo_Ult_Aud_Calif,MATCH('Priorización  ICETEX'!K11,Tiempo_Ult_Aud_Def,0))</f>
        <v>1</v>
      </c>
      <c r="M11" s="113" t="s">
        <v>115</v>
      </c>
      <c r="N11" s="111">
        <f t="shared" si="1"/>
        <v>5</v>
      </c>
      <c r="O11" s="113" t="s">
        <v>148</v>
      </c>
      <c r="P11" s="114">
        <f t="shared" si="2"/>
        <v>5</v>
      </c>
      <c r="Q11" s="117" t="s">
        <v>153</v>
      </c>
      <c r="R11" s="114">
        <f t="shared" si="3"/>
        <v>5</v>
      </c>
      <c r="S11" s="113" t="s">
        <v>53</v>
      </c>
      <c r="T11" s="114">
        <f t="shared" si="4"/>
        <v>5</v>
      </c>
      <c r="U11" s="90">
        <f t="shared" si="13"/>
        <v>4.21</v>
      </c>
      <c r="V11" s="90" t="str">
        <f t="shared" si="5"/>
        <v>Extremo</v>
      </c>
      <c r="W11" s="114" t="str">
        <f t="shared" si="6"/>
        <v>Cada año</v>
      </c>
      <c r="X11" s="115" t="str">
        <f t="shared" si="7"/>
        <v xml:space="preserve"> Gestión de Riesgo de Mercado</v>
      </c>
      <c r="Y11" s="115" t="str">
        <f t="shared" si="8"/>
        <v xml:space="preserve"> Gestión de Riesgo de Mercado</v>
      </c>
      <c r="Z11" s="115" t="str">
        <f t="shared" si="9"/>
        <v xml:space="preserve"> Gestión de Riesgo de Mercado</v>
      </c>
      <c r="AA11" s="115" t="str">
        <f t="shared" si="10"/>
        <v xml:space="preserve"> Gestión de Riesgo de Mercado</v>
      </c>
      <c r="AB11" s="91"/>
    </row>
    <row r="12" spans="2:28" s="92" customFormat="1" ht="38.25" x14ac:dyDescent="0.25">
      <c r="B12" s="88"/>
      <c r="C12" s="118" t="s">
        <v>191</v>
      </c>
      <c r="D12" s="106"/>
      <c r="E12" s="106" t="s">
        <v>192</v>
      </c>
      <c r="F12" s="106"/>
      <c r="G12" s="106"/>
      <c r="H12" s="108">
        <f t="shared" si="0"/>
        <v>0</v>
      </c>
      <c r="I12" s="89" t="str">
        <f t="shared" si="11"/>
        <v>Alto</v>
      </c>
      <c r="J12" s="109">
        <f t="shared" si="12"/>
        <v>4</v>
      </c>
      <c r="K12" s="112" t="s">
        <v>81</v>
      </c>
      <c r="L12" s="110">
        <f>INDEX(Tiempo_Ult_Aud_Calif,MATCH('Priorización  ICETEX'!K12,Tiempo_Ult_Aud_Def,0))</f>
        <v>1</v>
      </c>
      <c r="M12" s="113" t="s">
        <v>115</v>
      </c>
      <c r="N12" s="111">
        <f t="shared" si="1"/>
        <v>5</v>
      </c>
      <c r="O12" s="113" t="s">
        <v>148</v>
      </c>
      <c r="P12" s="114">
        <f t="shared" si="2"/>
        <v>5</v>
      </c>
      <c r="Q12" s="117" t="s">
        <v>153</v>
      </c>
      <c r="R12" s="114">
        <f t="shared" si="3"/>
        <v>5</v>
      </c>
      <c r="S12" s="113" t="s">
        <v>53</v>
      </c>
      <c r="T12" s="114">
        <f t="shared" si="4"/>
        <v>5</v>
      </c>
      <c r="U12" s="90">
        <f t="shared" si="13"/>
        <v>4.21</v>
      </c>
      <c r="V12" s="90" t="str">
        <f t="shared" si="5"/>
        <v>Extremo</v>
      </c>
      <c r="W12" s="114" t="str">
        <f t="shared" si="6"/>
        <v>Cada año</v>
      </c>
      <c r="X12" s="115" t="str">
        <f t="shared" si="7"/>
        <v xml:space="preserve"> Gestión Riesgo de liquidez</v>
      </c>
      <c r="Y12" s="115" t="str">
        <f t="shared" si="8"/>
        <v xml:space="preserve"> Gestión Riesgo de liquidez</v>
      </c>
      <c r="Z12" s="115" t="str">
        <f t="shared" si="9"/>
        <v xml:space="preserve"> Gestión Riesgo de liquidez</v>
      </c>
      <c r="AA12" s="115" t="str">
        <f t="shared" si="10"/>
        <v xml:space="preserve"> Gestión Riesgo de liquidez</v>
      </c>
      <c r="AB12" s="91"/>
    </row>
    <row r="13" spans="2:28" s="92" customFormat="1" ht="38.25" x14ac:dyDescent="0.25">
      <c r="B13" s="88"/>
      <c r="C13" s="118" t="s">
        <v>162</v>
      </c>
      <c r="D13" s="106"/>
      <c r="E13" s="106" t="s">
        <v>192</v>
      </c>
      <c r="F13" s="106"/>
      <c r="G13" s="106"/>
      <c r="H13" s="108">
        <f t="shared" si="0"/>
        <v>0</v>
      </c>
      <c r="I13" s="89" t="str">
        <f t="shared" si="11"/>
        <v>Alto</v>
      </c>
      <c r="J13" s="109">
        <f t="shared" si="12"/>
        <v>4</v>
      </c>
      <c r="K13" s="112" t="s">
        <v>81</v>
      </c>
      <c r="L13" s="110">
        <f>INDEX(Tiempo_Ult_Aud_Calif,MATCH('Priorización  ICETEX'!K13,Tiempo_Ult_Aud_Def,0))</f>
        <v>1</v>
      </c>
      <c r="M13" s="113" t="s">
        <v>115</v>
      </c>
      <c r="N13" s="111">
        <f t="shared" si="1"/>
        <v>5</v>
      </c>
      <c r="O13" s="113" t="s">
        <v>148</v>
      </c>
      <c r="P13" s="114">
        <f t="shared" si="2"/>
        <v>5</v>
      </c>
      <c r="Q13" s="117" t="s">
        <v>153</v>
      </c>
      <c r="R13" s="114">
        <f t="shared" si="3"/>
        <v>5</v>
      </c>
      <c r="S13" s="113" t="s">
        <v>53</v>
      </c>
      <c r="T13" s="114">
        <f t="shared" si="4"/>
        <v>5</v>
      </c>
      <c r="U13" s="90">
        <f t="shared" si="13"/>
        <v>4.21</v>
      </c>
      <c r="V13" s="90" t="str">
        <f t="shared" si="5"/>
        <v>Extremo</v>
      </c>
      <c r="W13" s="114" t="str">
        <f t="shared" si="6"/>
        <v>Cada año</v>
      </c>
      <c r="X13" s="115" t="str">
        <f t="shared" si="7"/>
        <v>Gestión de Riesgo de lavado de activos y financiaciòn del terrorismo</v>
      </c>
      <c r="Y13" s="115" t="str">
        <f t="shared" si="8"/>
        <v>Gestión de Riesgo de lavado de activos y financiaciòn del terrorismo</v>
      </c>
      <c r="Z13" s="115" t="str">
        <f t="shared" si="9"/>
        <v>Gestión de Riesgo de lavado de activos y financiaciòn del terrorismo</v>
      </c>
      <c r="AA13" s="115" t="str">
        <f t="shared" si="10"/>
        <v>Gestión de Riesgo de lavado de activos y financiaciòn del terrorismo</v>
      </c>
      <c r="AB13" s="91"/>
    </row>
    <row r="14" spans="2:28" s="92" customFormat="1" ht="38.25" x14ac:dyDescent="0.25">
      <c r="B14" s="88"/>
      <c r="C14" s="118" t="s">
        <v>163</v>
      </c>
      <c r="D14" s="106"/>
      <c r="E14" s="106" t="s">
        <v>192</v>
      </c>
      <c r="F14" s="106"/>
      <c r="G14" s="106"/>
      <c r="H14" s="108">
        <f t="shared" si="0"/>
        <v>0</v>
      </c>
      <c r="I14" s="89" t="str">
        <f t="shared" si="11"/>
        <v>Alto</v>
      </c>
      <c r="J14" s="109">
        <f t="shared" si="12"/>
        <v>4</v>
      </c>
      <c r="K14" s="112" t="s">
        <v>81</v>
      </c>
      <c r="L14" s="110">
        <f>INDEX(Tiempo_Ult_Aud_Calif,MATCH('Priorización  ICETEX'!K14,Tiempo_Ult_Aud_Def,0))</f>
        <v>1</v>
      </c>
      <c r="M14" s="113" t="s">
        <v>114</v>
      </c>
      <c r="N14" s="111">
        <f t="shared" si="1"/>
        <v>1</v>
      </c>
      <c r="O14" s="113" t="s">
        <v>146</v>
      </c>
      <c r="P14" s="114">
        <f t="shared" si="2"/>
        <v>3</v>
      </c>
      <c r="Q14" s="117" t="s">
        <v>149</v>
      </c>
      <c r="R14" s="114">
        <f t="shared" si="3"/>
        <v>1</v>
      </c>
      <c r="S14" s="113" t="s">
        <v>55</v>
      </c>
      <c r="T14" s="114">
        <f t="shared" si="4"/>
        <v>3</v>
      </c>
      <c r="U14" s="90">
        <f t="shared" si="13"/>
        <v>2.3899999999999997</v>
      </c>
      <c r="V14" s="90" t="str">
        <f t="shared" si="5"/>
        <v>Moderado</v>
      </c>
      <c r="W14" s="114" t="str">
        <f t="shared" si="6"/>
        <v>Cada 3 años</v>
      </c>
      <c r="X14" s="115" t="str">
        <f t="shared" si="7"/>
        <v/>
      </c>
      <c r="Y14" s="115" t="str">
        <f t="shared" si="8"/>
        <v/>
      </c>
      <c r="Z14" s="115" t="str">
        <f t="shared" si="9"/>
        <v>Gestión comercial y de mercadeo</v>
      </c>
      <c r="AA14" s="115" t="str">
        <f t="shared" si="10"/>
        <v/>
      </c>
      <c r="AB14" s="91"/>
    </row>
    <row r="15" spans="2:28" s="92" customFormat="1" ht="38.25" x14ac:dyDescent="0.25">
      <c r="B15" s="88"/>
      <c r="C15" s="118" t="s">
        <v>164</v>
      </c>
      <c r="D15" s="106"/>
      <c r="E15" s="106" t="s">
        <v>192</v>
      </c>
      <c r="F15" s="106"/>
      <c r="G15" s="106"/>
      <c r="H15" s="108">
        <f t="shared" si="0"/>
        <v>0</v>
      </c>
      <c r="I15" s="89" t="str">
        <f t="shared" si="11"/>
        <v>Alto</v>
      </c>
      <c r="J15" s="109">
        <f t="shared" si="12"/>
        <v>4</v>
      </c>
      <c r="K15" s="112" t="s">
        <v>81</v>
      </c>
      <c r="L15" s="110">
        <f>INDEX(Tiempo_Ult_Aud_Calif,MATCH('Priorización  ICETEX'!K15,Tiempo_Ult_Aud_Def,0))</f>
        <v>1</v>
      </c>
      <c r="M15" s="113" t="s">
        <v>115</v>
      </c>
      <c r="N15" s="111">
        <f t="shared" si="1"/>
        <v>5</v>
      </c>
      <c r="O15" s="113" t="s">
        <v>148</v>
      </c>
      <c r="P15" s="114">
        <f t="shared" si="2"/>
        <v>5</v>
      </c>
      <c r="Q15" s="117" t="s">
        <v>153</v>
      </c>
      <c r="R15" s="114">
        <f t="shared" si="3"/>
        <v>5</v>
      </c>
      <c r="S15" s="113" t="s">
        <v>53</v>
      </c>
      <c r="T15" s="114">
        <f t="shared" si="4"/>
        <v>5</v>
      </c>
      <c r="U15" s="90">
        <f t="shared" si="13"/>
        <v>4.21</v>
      </c>
      <c r="V15" s="90" t="str">
        <f t="shared" si="5"/>
        <v>Extremo</v>
      </c>
      <c r="W15" s="114" t="str">
        <f t="shared" si="6"/>
        <v>Cada año</v>
      </c>
      <c r="X15" s="115" t="str">
        <f t="shared" si="7"/>
        <v>Otorgamiento de crédito</v>
      </c>
      <c r="Y15" s="115" t="str">
        <f t="shared" si="8"/>
        <v>Otorgamiento de crédito</v>
      </c>
      <c r="Z15" s="115" t="str">
        <f t="shared" si="9"/>
        <v>Otorgamiento de crédito</v>
      </c>
      <c r="AA15" s="115" t="str">
        <f t="shared" si="10"/>
        <v>Otorgamiento de crédito</v>
      </c>
      <c r="AB15" s="91"/>
    </row>
    <row r="16" spans="2:28" s="92" customFormat="1" ht="38.25" x14ac:dyDescent="0.25">
      <c r="B16" s="88"/>
      <c r="C16" s="118" t="s">
        <v>165</v>
      </c>
      <c r="D16" s="106"/>
      <c r="E16" s="106" t="s">
        <v>192</v>
      </c>
      <c r="F16" s="106"/>
      <c r="G16" s="106"/>
      <c r="H16" s="108">
        <f t="shared" si="0"/>
        <v>0</v>
      </c>
      <c r="I16" s="89" t="str">
        <f t="shared" si="11"/>
        <v>Alto</v>
      </c>
      <c r="J16" s="109">
        <f t="shared" si="12"/>
        <v>4</v>
      </c>
      <c r="K16" s="112" t="s">
        <v>106</v>
      </c>
      <c r="L16" s="110">
        <f>INDEX(Tiempo_Ult_Aud_Calif,MATCH('Priorización  ICETEX'!K16,Tiempo_Ult_Aud_Def,0))</f>
        <v>2</v>
      </c>
      <c r="M16" s="113" t="s">
        <v>115</v>
      </c>
      <c r="N16" s="111">
        <f t="shared" si="1"/>
        <v>5</v>
      </c>
      <c r="O16" s="113" t="s">
        <v>148</v>
      </c>
      <c r="P16" s="114">
        <f t="shared" si="2"/>
        <v>5</v>
      </c>
      <c r="Q16" s="117" t="s">
        <v>153</v>
      </c>
      <c r="R16" s="114">
        <f t="shared" si="3"/>
        <v>5</v>
      </c>
      <c r="S16" s="113" t="s">
        <v>53</v>
      </c>
      <c r="T16" s="114">
        <f t="shared" si="4"/>
        <v>5</v>
      </c>
      <c r="U16" s="90">
        <f t="shared" si="13"/>
        <v>4.3600000000000003</v>
      </c>
      <c r="V16" s="90" t="str">
        <f t="shared" si="5"/>
        <v>Extremo</v>
      </c>
      <c r="W16" s="114" t="str">
        <f t="shared" si="6"/>
        <v>Cada año</v>
      </c>
      <c r="X16" s="115" t="str">
        <f t="shared" si="7"/>
        <v>Otorgamiento de crédito a través de la administración de recursos de terceros</v>
      </c>
      <c r="Y16" s="115" t="str">
        <f t="shared" si="8"/>
        <v>Otorgamiento de crédito a través de la administración de recursos de terceros</v>
      </c>
      <c r="Z16" s="115" t="str">
        <f t="shared" si="9"/>
        <v>Otorgamiento de crédito a través de la administración de recursos de terceros</v>
      </c>
      <c r="AA16" s="115" t="str">
        <f t="shared" si="10"/>
        <v>Otorgamiento de crédito a través de la administración de recursos de terceros</v>
      </c>
      <c r="AB16" s="91"/>
    </row>
    <row r="17" spans="2:28" s="92" customFormat="1" ht="38.25" x14ac:dyDescent="0.25">
      <c r="B17" s="88"/>
      <c r="C17" s="118" t="s">
        <v>166</v>
      </c>
      <c r="D17" s="106"/>
      <c r="E17" s="106" t="s">
        <v>192</v>
      </c>
      <c r="F17" s="106"/>
      <c r="G17" s="106"/>
      <c r="H17" s="108">
        <f t="shared" si="0"/>
        <v>0</v>
      </c>
      <c r="I17" s="89" t="str">
        <f t="shared" si="11"/>
        <v>Alto</v>
      </c>
      <c r="J17" s="109">
        <f t="shared" si="12"/>
        <v>4</v>
      </c>
      <c r="K17" s="112" t="s">
        <v>107</v>
      </c>
      <c r="L17" s="110">
        <f>INDEX(Tiempo_Ult_Aud_Calif,MATCH('Priorización  ICETEX'!K17,Tiempo_Ult_Aud_Def,0))</f>
        <v>3</v>
      </c>
      <c r="M17" s="113" t="s">
        <v>115</v>
      </c>
      <c r="N17" s="111">
        <f t="shared" si="1"/>
        <v>5</v>
      </c>
      <c r="O17" s="113" t="s">
        <v>148</v>
      </c>
      <c r="P17" s="114">
        <f t="shared" si="2"/>
        <v>5</v>
      </c>
      <c r="Q17" s="117" t="s">
        <v>151</v>
      </c>
      <c r="R17" s="114">
        <f t="shared" si="3"/>
        <v>3</v>
      </c>
      <c r="S17" s="113" t="s">
        <v>53</v>
      </c>
      <c r="T17" s="114">
        <f t="shared" si="4"/>
        <v>5</v>
      </c>
      <c r="U17" s="90">
        <f t="shared" si="13"/>
        <v>4.1500000000000004</v>
      </c>
      <c r="V17" s="90" t="str">
        <f t="shared" si="5"/>
        <v>Extremo</v>
      </c>
      <c r="W17" s="114" t="str">
        <f t="shared" si="6"/>
        <v>Cada año</v>
      </c>
      <c r="X17" s="115" t="str">
        <f t="shared" si="7"/>
        <v>Otorgamiento de servicios programas internacionales</v>
      </c>
      <c r="Y17" s="115" t="str">
        <f t="shared" si="8"/>
        <v>Otorgamiento de servicios programas internacionales</v>
      </c>
      <c r="Z17" s="115" t="str">
        <f t="shared" si="9"/>
        <v>Otorgamiento de servicios programas internacionales</v>
      </c>
      <c r="AA17" s="115" t="str">
        <f t="shared" si="10"/>
        <v>Otorgamiento de servicios programas internacionales</v>
      </c>
      <c r="AB17" s="91"/>
    </row>
    <row r="18" spans="2:28" s="92" customFormat="1" ht="38.25" x14ac:dyDescent="0.25">
      <c r="B18" s="88"/>
      <c r="C18" s="118" t="s">
        <v>167</v>
      </c>
      <c r="D18" s="106"/>
      <c r="E18" s="106" t="s">
        <v>192</v>
      </c>
      <c r="F18" s="106"/>
      <c r="G18" s="106"/>
      <c r="H18" s="108">
        <f t="shared" si="0"/>
        <v>0</v>
      </c>
      <c r="I18" s="89" t="str">
        <f t="shared" si="11"/>
        <v>Alto</v>
      </c>
      <c r="J18" s="109">
        <f t="shared" si="12"/>
        <v>4</v>
      </c>
      <c r="K18" s="112" t="s">
        <v>81</v>
      </c>
      <c r="L18" s="110">
        <f>INDEX(Tiempo_Ult_Aud_Calif,MATCH('Priorización  ICETEX'!K18,Tiempo_Ult_Aud_Def,0))</f>
        <v>1</v>
      </c>
      <c r="M18" s="113" t="s">
        <v>115</v>
      </c>
      <c r="N18" s="111">
        <f t="shared" si="1"/>
        <v>5</v>
      </c>
      <c r="O18" s="113" t="s">
        <v>148</v>
      </c>
      <c r="P18" s="114">
        <f t="shared" si="2"/>
        <v>5</v>
      </c>
      <c r="Q18" s="117" t="s">
        <v>152</v>
      </c>
      <c r="R18" s="114">
        <f t="shared" si="3"/>
        <v>4</v>
      </c>
      <c r="S18" s="113" t="s">
        <v>53</v>
      </c>
      <c r="T18" s="114">
        <f t="shared" si="4"/>
        <v>5</v>
      </c>
      <c r="U18" s="90">
        <f t="shared" si="13"/>
        <v>4.0299999999999994</v>
      </c>
      <c r="V18" s="90" t="str">
        <f t="shared" si="5"/>
        <v>Extremo</v>
      </c>
      <c r="W18" s="114" t="str">
        <f t="shared" si="6"/>
        <v>Cada año</v>
      </c>
      <c r="X18" s="115" t="str">
        <f t="shared" si="7"/>
        <v>Gestión de legalización y renovación para aprobación del desembolso</v>
      </c>
      <c r="Y18" s="115" t="str">
        <f t="shared" si="8"/>
        <v>Gestión de legalización y renovación para aprobación del desembolso</v>
      </c>
      <c r="Z18" s="115" t="str">
        <f t="shared" si="9"/>
        <v>Gestión de legalización y renovación para aprobación del desembolso</v>
      </c>
      <c r="AA18" s="115" t="str">
        <f t="shared" si="10"/>
        <v>Gestión de legalización y renovación para aprobación del desembolso</v>
      </c>
      <c r="AB18" s="91"/>
    </row>
    <row r="19" spans="2:28" s="92" customFormat="1" ht="38.25" x14ac:dyDescent="0.25">
      <c r="B19" s="88"/>
      <c r="C19" s="118" t="s">
        <v>168</v>
      </c>
      <c r="D19" s="106"/>
      <c r="E19" s="106" t="s">
        <v>192</v>
      </c>
      <c r="F19" s="106"/>
      <c r="G19" s="106"/>
      <c r="H19" s="108">
        <f t="shared" si="0"/>
        <v>0</v>
      </c>
      <c r="I19" s="89" t="str">
        <f t="shared" si="11"/>
        <v>Alto</v>
      </c>
      <c r="J19" s="109">
        <f t="shared" si="12"/>
        <v>4</v>
      </c>
      <c r="K19" s="112" t="s">
        <v>81</v>
      </c>
      <c r="L19" s="110">
        <f>INDEX(Tiempo_Ult_Aud_Calif,MATCH('Priorización  ICETEX'!K19,Tiempo_Ult_Aud_Def,0))</f>
        <v>1</v>
      </c>
      <c r="M19" s="113" t="s">
        <v>115</v>
      </c>
      <c r="N19" s="111">
        <f t="shared" si="1"/>
        <v>5</v>
      </c>
      <c r="O19" s="113" t="s">
        <v>148</v>
      </c>
      <c r="P19" s="114">
        <f t="shared" si="2"/>
        <v>5</v>
      </c>
      <c r="Q19" s="117" t="s">
        <v>153</v>
      </c>
      <c r="R19" s="114">
        <f t="shared" si="3"/>
        <v>5</v>
      </c>
      <c r="S19" s="113" t="s">
        <v>53</v>
      </c>
      <c r="T19" s="114">
        <f t="shared" si="4"/>
        <v>5</v>
      </c>
      <c r="U19" s="90">
        <f t="shared" si="13"/>
        <v>4.21</v>
      </c>
      <c r="V19" s="90" t="str">
        <f t="shared" si="5"/>
        <v>Extremo</v>
      </c>
      <c r="W19" s="114" t="str">
        <f t="shared" si="6"/>
        <v>Cada año</v>
      </c>
      <c r="X19" s="115" t="str">
        <f t="shared" si="7"/>
        <v>Administración de la cartera</v>
      </c>
      <c r="Y19" s="115" t="str">
        <f t="shared" si="8"/>
        <v>Administración de la cartera</v>
      </c>
      <c r="Z19" s="115" t="str">
        <f t="shared" si="9"/>
        <v>Administración de la cartera</v>
      </c>
      <c r="AA19" s="115" t="str">
        <f t="shared" si="10"/>
        <v>Administración de la cartera</v>
      </c>
      <c r="AB19" s="91"/>
    </row>
    <row r="20" spans="2:28" s="92" customFormat="1" ht="38.25" x14ac:dyDescent="0.25">
      <c r="B20" s="88"/>
      <c r="C20" s="118" t="s">
        <v>169</v>
      </c>
      <c r="D20" s="106"/>
      <c r="E20" s="106" t="s">
        <v>192</v>
      </c>
      <c r="F20" s="106"/>
      <c r="G20" s="106"/>
      <c r="H20" s="108">
        <f t="shared" si="0"/>
        <v>0</v>
      </c>
      <c r="I20" s="89" t="str">
        <f t="shared" si="11"/>
        <v>Alto</v>
      </c>
      <c r="J20" s="109">
        <f t="shared" si="12"/>
        <v>4</v>
      </c>
      <c r="K20" s="112" t="s">
        <v>107</v>
      </c>
      <c r="L20" s="110">
        <f>INDEX(Tiempo_Ult_Aud_Calif,MATCH('Priorización  ICETEX'!K20,Tiempo_Ult_Aud_Def,0))</f>
        <v>3</v>
      </c>
      <c r="M20" s="113" t="s">
        <v>115</v>
      </c>
      <c r="N20" s="111">
        <f t="shared" si="1"/>
        <v>5</v>
      </c>
      <c r="O20" s="113" t="s">
        <v>145</v>
      </c>
      <c r="P20" s="114">
        <f t="shared" si="2"/>
        <v>2</v>
      </c>
      <c r="Q20" s="117" t="s">
        <v>149</v>
      </c>
      <c r="R20" s="114">
        <f t="shared" si="3"/>
        <v>1</v>
      </c>
      <c r="S20" s="113" t="s">
        <v>53</v>
      </c>
      <c r="T20" s="114">
        <f t="shared" si="4"/>
        <v>5</v>
      </c>
      <c r="U20" s="90">
        <f t="shared" si="13"/>
        <v>3.04</v>
      </c>
      <c r="V20" s="90" t="str">
        <f t="shared" si="5"/>
        <v>Alto</v>
      </c>
      <c r="W20" s="114" t="str">
        <f t="shared" si="6"/>
        <v>Cada 2 años</v>
      </c>
      <c r="X20" s="115" t="str">
        <f t="shared" si="7"/>
        <v/>
      </c>
      <c r="Y20" s="115" t="str">
        <f t="shared" si="8"/>
        <v>Gestión de apoyo a programas internacionales</v>
      </c>
      <c r="Z20" s="115" t="str">
        <f t="shared" si="9"/>
        <v/>
      </c>
      <c r="AA20" s="115" t="str">
        <f t="shared" si="10"/>
        <v>Gestión de apoyo a programas internacionales</v>
      </c>
      <c r="AB20" s="91"/>
    </row>
    <row r="21" spans="2:28" s="92" customFormat="1" ht="38.25" x14ac:dyDescent="0.25">
      <c r="B21" s="88"/>
      <c r="C21" s="118" t="s">
        <v>170</v>
      </c>
      <c r="D21" s="106"/>
      <c r="E21" s="106" t="s">
        <v>192</v>
      </c>
      <c r="F21" s="106"/>
      <c r="G21" s="106"/>
      <c r="H21" s="108">
        <f t="shared" si="0"/>
        <v>0</v>
      </c>
      <c r="I21" s="89" t="str">
        <f t="shared" si="11"/>
        <v>Alto</v>
      </c>
      <c r="J21" s="109">
        <f t="shared" si="12"/>
        <v>4</v>
      </c>
      <c r="K21" s="112" t="s">
        <v>106</v>
      </c>
      <c r="L21" s="110">
        <f>INDEX(Tiempo_Ult_Aud_Calif,MATCH('Priorización  ICETEX'!K21,Tiempo_Ult_Aud_Def,0))</f>
        <v>2</v>
      </c>
      <c r="M21" s="113" t="s">
        <v>115</v>
      </c>
      <c r="N21" s="111">
        <f t="shared" si="1"/>
        <v>5</v>
      </c>
      <c r="O21" s="113" t="s">
        <v>148</v>
      </c>
      <c r="P21" s="114">
        <f t="shared" si="2"/>
        <v>5</v>
      </c>
      <c r="Q21" s="117" t="s">
        <v>151</v>
      </c>
      <c r="R21" s="114">
        <f t="shared" si="3"/>
        <v>3</v>
      </c>
      <c r="S21" s="113" t="s">
        <v>53</v>
      </c>
      <c r="T21" s="114">
        <f t="shared" si="4"/>
        <v>5</v>
      </c>
      <c r="U21" s="90">
        <f t="shared" si="13"/>
        <v>4</v>
      </c>
      <c r="V21" s="90" t="str">
        <f t="shared" si="5"/>
        <v>Extremo</v>
      </c>
      <c r="W21" s="114" t="str">
        <f t="shared" si="6"/>
        <v>Cada año</v>
      </c>
      <c r="X21" s="115" t="str">
        <f t="shared" si="7"/>
        <v>Gestión de Recuperación de Cartera</v>
      </c>
      <c r="Y21" s="115" t="str">
        <f t="shared" si="8"/>
        <v>Gestión de Recuperación de Cartera</v>
      </c>
      <c r="Z21" s="115" t="str">
        <f t="shared" si="9"/>
        <v>Gestión de Recuperación de Cartera</v>
      </c>
      <c r="AA21" s="115" t="str">
        <f t="shared" si="10"/>
        <v>Gestión de Recuperación de Cartera</v>
      </c>
      <c r="AB21" s="91"/>
    </row>
    <row r="22" spans="2:28" s="92" customFormat="1" ht="38.25" x14ac:dyDescent="0.25">
      <c r="B22" s="88"/>
      <c r="C22" s="118" t="s">
        <v>171</v>
      </c>
      <c r="D22" s="106"/>
      <c r="E22" s="106" t="s">
        <v>192</v>
      </c>
      <c r="F22" s="106"/>
      <c r="G22" s="106"/>
      <c r="H22" s="108">
        <f t="shared" si="0"/>
        <v>0</v>
      </c>
      <c r="I22" s="89" t="str">
        <f t="shared" si="11"/>
        <v>Alto</v>
      </c>
      <c r="J22" s="109">
        <f t="shared" si="12"/>
        <v>4</v>
      </c>
      <c r="K22" s="112" t="s">
        <v>106</v>
      </c>
      <c r="L22" s="110">
        <f>INDEX(Tiempo_Ult_Aud_Calif,MATCH('Priorización  ICETEX'!K22,Tiempo_Ult_Aud_Def,0))</f>
        <v>2</v>
      </c>
      <c r="M22" s="113" t="s">
        <v>115</v>
      </c>
      <c r="N22" s="111">
        <f t="shared" si="1"/>
        <v>5</v>
      </c>
      <c r="O22" s="113" t="s">
        <v>145</v>
      </c>
      <c r="P22" s="114">
        <f t="shared" si="2"/>
        <v>2</v>
      </c>
      <c r="Q22" s="117" t="s">
        <v>153</v>
      </c>
      <c r="R22" s="114">
        <f t="shared" si="3"/>
        <v>5</v>
      </c>
      <c r="S22" s="113" t="s">
        <v>54</v>
      </c>
      <c r="T22" s="114">
        <f t="shared" si="4"/>
        <v>4</v>
      </c>
      <c r="U22" s="90">
        <f t="shared" si="13"/>
        <v>3.45</v>
      </c>
      <c r="V22" s="90" t="str">
        <f t="shared" si="5"/>
        <v>Alto</v>
      </c>
      <c r="W22" s="114" t="str">
        <f t="shared" si="6"/>
        <v>Cada 2 años</v>
      </c>
      <c r="X22" s="115" t="str">
        <f t="shared" si="7"/>
        <v/>
      </c>
      <c r="Y22" s="115" t="str">
        <f t="shared" si="8"/>
        <v>Liquidación de fondos en administración</v>
      </c>
      <c r="Z22" s="115" t="str">
        <f t="shared" si="9"/>
        <v/>
      </c>
      <c r="AA22" s="115" t="str">
        <f t="shared" si="10"/>
        <v>Liquidación de fondos en administración</v>
      </c>
      <c r="AB22" s="91"/>
    </row>
    <row r="23" spans="2:28" s="92" customFormat="1" ht="38.25" x14ac:dyDescent="0.25">
      <c r="B23" s="88"/>
      <c r="C23" s="118" t="s">
        <v>172</v>
      </c>
      <c r="D23" s="106"/>
      <c r="E23" s="106" t="s">
        <v>192</v>
      </c>
      <c r="F23" s="106"/>
      <c r="G23" s="106"/>
      <c r="H23" s="108">
        <f t="shared" si="0"/>
        <v>0</v>
      </c>
      <c r="I23" s="89" t="str">
        <f t="shared" si="11"/>
        <v>Alto</v>
      </c>
      <c r="J23" s="109">
        <f t="shared" si="12"/>
        <v>4</v>
      </c>
      <c r="K23" s="112" t="s">
        <v>81</v>
      </c>
      <c r="L23" s="110">
        <f>INDEX(Tiempo_Ult_Aud_Calif,MATCH('Priorización  ICETEX'!K23,Tiempo_Ult_Aud_Def,0))</f>
        <v>1</v>
      </c>
      <c r="M23" s="113" t="s">
        <v>115</v>
      </c>
      <c r="N23" s="111">
        <f t="shared" si="1"/>
        <v>5</v>
      </c>
      <c r="O23" s="113" t="s">
        <v>145</v>
      </c>
      <c r="P23" s="114">
        <f t="shared" si="2"/>
        <v>2</v>
      </c>
      <c r="Q23" s="117" t="s">
        <v>149</v>
      </c>
      <c r="R23" s="114">
        <f t="shared" si="3"/>
        <v>1</v>
      </c>
      <c r="S23" s="113" t="s">
        <v>54</v>
      </c>
      <c r="T23" s="114">
        <f t="shared" si="4"/>
        <v>4</v>
      </c>
      <c r="U23" s="90">
        <f t="shared" si="13"/>
        <v>2.58</v>
      </c>
      <c r="V23" s="90" t="str">
        <f t="shared" si="5"/>
        <v>Moderado</v>
      </c>
      <c r="W23" s="114" t="str">
        <f t="shared" si="6"/>
        <v>Cada 3 años</v>
      </c>
      <c r="X23" s="115" t="str">
        <f t="shared" si="7"/>
        <v/>
      </c>
      <c r="Y23" s="115" t="str">
        <f t="shared" si="8"/>
        <v/>
      </c>
      <c r="Z23" s="115" t="str">
        <f t="shared" si="9"/>
        <v>Terminación o cumplimiento de obligaciones de crédito</v>
      </c>
      <c r="AA23" s="115" t="str">
        <f t="shared" si="10"/>
        <v/>
      </c>
      <c r="AB23" s="91"/>
    </row>
    <row r="24" spans="2:28" s="92" customFormat="1" ht="38.25" x14ac:dyDescent="0.25">
      <c r="B24" s="88"/>
      <c r="C24" s="118" t="s">
        <v>173</v>
      </c>
      <c r="D24" s="106" t="s">
        <v>192</v>
      </c>
      <c r="E24" s="106" t="s">
        <v>193</v>
      </c>
      <c r="F24" s="106"/>
      <c r="G24" s="106"/>
      <c r="H24" s="108">
        <f t="shared" si="0"/>
        <v>0</v>
      </c>
      <c r="I24" s="89" t="str">
        <f t="shared" si="11"/>
        <v>Extremo</v>
      </c>
      <c r="J24" s="109">
        <f t="shared" si="12"/>
        <v>5</v>
      </c>
      <c r="K24" s="112" t="s">
        <v>81</v>
      </c>
      <c r="L24" s="110">
        <f>INDEX(Tiempo_Ult_Aud_Calif,MATCH('Priorización  ICETEX'!K24,Tiempo_Ult_Aud_Def,0))</f>
        <v>1</v>
      </c>
      <c r="M24" s="113" t="s">
        <v>115</v>
      </c>
      <c r="N24" s="111">
        <f t="shared" si="1"/>
        <v>5</v>
      </c>
      <c r="O24" s="113" t="s">
        <v>147</v>
      </c>
      <c r="P24" s="114">
        <f t="shared" si="2"/>
        <v>4</v>
      </c>
      <c r="Q24" s="117" t="s">
        <v>153</v>
      </c>
      <c r="R24" s="114">
        <f t="shared" si="3"/>
        <v>5</v>
      </c>
      <c r="S24" s="113" t="s">
        <v>53</v>
      </c>
      <c r="T24" s="114">
        <f t="shared" si="4"/>
        <v>5</v>
      </c>
      <c r="U24" s="90">
        <f t="shared" si="13"/>
        <v>4.1500000000000004</v>
      </c>
      <c r="V24" s="90" t="str">
        <f t="shared" si="5"/>
        <v>Extremo</v>
      </c>
      <c r="W24" s="114" t="str">
        <f t="shared" si="6"/>
        <v>Cada año</v>
      </c>
      <c r="X24" s="115" t="str">
        <f t="shared" si="7"/>
        <v>Atención a beneficiarios y/o ciudadanos</v>
      </c>
      <c r="Y24" s="115" t="str">
        <f t="shared" si="8"/>
        <v>Atención a beneficiarios y/o ciudadanos</v>
      </c>
      <c r="Z24" s="115" t="str">
        <f t="shared" si="9"/>
        <v>Atención a beneficiarios y/o ciudadanos</v>
      </c>
      <c r="AA24" s="115" t="str">
        <f t="shared" si="10"/>
        <v>Atención a beneficiarios y/o ciudadanos</v>
      </c>
      <c r="AB24" s="91"/>
    </row>
    <row r="25" spans="2:28" s="92" customFormat="1" ht="38.25" x14ac:dyDescent="0.25">
      <c r="B25" s="88"/>
      <c r="C25" s="118" t="s">
        <v>174</v>
      </c>
      <c r="D25" s="106"/>
      <c r="E25" s="106" t="s">
        <v>192</v>
      </c>
      <c r="F25" s="106"/>
      <c r="G25" s="106"/>
      <c r="H25" s="108">
        <f t="shared" si="0"/>
        <v>0</v>
      </c>
      <c r="I25" s="89" t="str">
        <f t="shared" si="11"/>
        <v>Alto</v>
      </c>
      <c r="J25" s="109">
        <f t="shared" si="12"/>
        <v>4</v>
      </c>
      <c r="K25" s="112" t="s">
        <v>106</v>
      </c>
      <c r="L25" s="110">
        <f>INDEX(Tiempo_Ult_Aud_Calif,MATCH('Priorización  ICETEX'!K25,Tiempo_Ult_Aud_Def,0))</f>
        <v>2</v>
      </c>
      <c r="M25" s="113" t="s">
        <v>114</v>
      </c>
      <c r="N25" s="111">
        <f t="shared" si="1"/>
        <v>1</v>
      </c>
      <c r="O25" s="113" t="s">
        <v>145</v>
      </c>
      <c r="P25" s="114">
        <f t="shared" si="2"/>
        <v>2</v>
      </c>
      <c r="Q25" s="117" t="s">
        <v>153</v>
      </c>
      <c r="R25" s="114">
        <f t="shared" si="3"/>
        <v>5</v>
      </c>
      <c r="S25" s="113" t="s">
        <v>54</v>
      </c>
      <c r="T25" s="114">
        <f t="shared" si="4"/>
        <v>4</v>
      </c>
      <c r="U25" s="90">
        <f t="shared" si="13"/>
        <v>3.1700000000000004</v>
      </c>
      <c r="V25" s="90" t="str">
        <f t="shared" si="5"/>
        <v>Alto</v>
      </c>
      <c r="W25" s="114" t="str">
        <f t="shared" si="6"/>
        <v>Cada 2 años</v>
      </c>
      <c r="X25" s="115" t="str">
        <f t="shared" si="7"/>
        <v/>
      </c>
      <c r="Y25" s="115" t="str">
        <f t="shared" si="8"/>
        <v>Administración de Activos Fijos</v>
      </c>
      <c r="Z25" s="115" t="str">
        <f t="shared" si="9"/>
        <v/>
      </c>
      <c r="AA25" s="115" t="str">
        <f t="shared" si="10"/>
        <v>Administración de Activos Fijos</v>
      </c>
      <c r="AB25" s="91"/>
    </row>
    <row r="26" spans="2:28" s="92" customFormat="1" ht="38.25" x14ac:dyDescent="0.25">
      <c r="B26" s="88"/>
      <c r="C26" s="118" t="s">
        <v>175</v>
      </c>
      <c r="D26" s="106"/>
      <c r="E26" s="106" t="s">
        <v>192</v>
      </c>
      <c r="F26" s="106"/>
      <c r="G26" s="106"/>
      <c r="H26" s="108">
        <f t="shared" si="0"/>
        <v>0</v>
      </c>
      <c r="I26" s="89" t="str">
        <f t="shared" si="11"/>
        <v>Alto</v>
      </c>
      <c r="J26" s="109">
        <f t="shared" si="12"/>
        <v>4</v>
      </c>
      <c r="K26" s="112" t="s">
        <v>106</v>
      </c>
      <c r="L26" s="110">
        <f>INDEX(Tiempo_Ult_Aud_Calif,MATCH('Priorización  ICETEX'!K26,Tiempo_Ult_Aud_Def,0))</f>
        <v>2</v>
      </c>
      <c r="M26" s="113" t="s">
        <v>114</v>
      </c>
      <c r="N26" s="111">
        <f t="shared" si="1"/>
        <v>1</v>
      </c>
      <c r="O26" s="113" t="s">
        <v>145</v>
      </c>
      <c r="P26" s="114">
        <f t="shared" si="2"/>
        <v>2</v>
      </c>
      <c r="Q26" s="117" t="s">
        <v>150</v>
      </c>
      <c r="R26" s="114">
        <f t="shared" si="3"/>
        <v>2</v>
      </c>
      <c r="S26" s="113" t="s">
        <v>55</v>
      </c>
      <c r="T26" s="114">
        <f t="shared" si="4"/>
        <v>3</v>
      </c>
      <c r="U26" s="90">
        <f t="shared" si="13"/>
        <v>2.4700000000000002</v>
      </c>
      <c r="V26" s="90" t="str">
        <f t="shared" si="5"/>
        <v>Moderado</v>
      </c>
      <c r="W26" s="114" t="str">
        <f t="shared" si="6"/>
        <v>Cada 3 años</v>
      </c>
      <c r="X26" s="115" t="str">
        <f t="shared" si="7"/>
        <v/>
      </c>
      <c r="Y26" s="115" t="str">
        <f t="shared" si="8"/>
        <v/>
      </c>
      <c r="Z26" s="115" t="str">
        <f t="shared" si="9"/>
        <v>Servicios generales y Apoyo Logistico</v>
      </c>
      <c r="AA26" s="115" t="str">
        <f t="shared" si="10"/>
        <v/>
      </c>
      <c r="AB26" s="91"/>
    </row>
    <row r="27" spans="2:28" s="92" customFormat="1" ht="38.25" x14ac:dyDescent="0.25">
      <c r="B27" s="88"/>
      <c r="C27" s="118" t="s">
        <v>176</v>
      </c>
      <c r="D27" s="106"/>
      <c r="E27" s="106" t="s">
        <v>192</v>
      </c>
      <c r="F27" s="106"/>
      <c r="G27" s="106"/>
      <c r="H27" s="108">
        <f t="shared" si="0"/>
        <v>0</v>
      </c>
      <c r="I27" s="89" t="str">
        <f t="shared" si="11"/>
        <v>Alto</v>
      </c>
      <c r="J27" s="109">
        <f t="shared" si="12"/>
        <v>4</v>
      </c>
      <c r="K27" s="112" t="s">
        <v>81</v>
      </c>
      <c r="L27" s="110">
        <f>INDEX(Tiempo_Ult_Aud_Calif,MATCH('Priorización  ICETEX'!K27,Tiempo_Ult_Aud_Def,0))</f>
        <v>1</v>
      </c>
      <c r="M27" s="113" t="s">
        <v>115</v>
      </c>
      <c r="N27" s="111">
        <f t="shared" si="1"/>
        <v>5</v>
      </c>
      <c r="O27" s="113" t="s">
        <v>148</v>
      </c>
      <c r="P27" s="114">
        <f t="shared" si="2"/>
        <v>5</v>
      </c>
      <c r="Q27" s="117" t="s">
        <v>153</v>
      </c>
      <c r="R27" s="114">
        <f t="shared" si="3"/>
        <v>5</v>
      </c>
      <c r="S27" s="113" t="s">
        <v>53</v>
      </c>
      <c r="T27" s="114">
        <f t="shared" si="4"/>
        <v>5</v>
      </c>
      <c r="U27" s="90">
        <f t="shared" si="13"/>
        <v>4.21</v>
      </c>
      <c r="V27" s="90" t="str">
        <f t="shared" si="5"/>
        <v>Extremo</v>
      </c>
      <c r="W27" s="114" t="str">
        <f t="shared" si="6"/>
        <v>Cada año</v>
      </c>
      <c r="X27" s="115" t="str">
        <f t="shared" si="7"/>
        <v>Gestión presupuestal</v>
      </c>
      <c r="Y27" s="115" t="str">
        <f t="shared" si="8"/>
        <v>Gestión presupuestal</v>
      </c>
      <c r="Z27" s="115" t="str">
        <f t="shared" si="9"/>
        <v>Gestión presupuestal</v>
      </c>
      <c r="AA27" s="115" t="str">
        <f t="shared" si="10"/>
        <v>Gestión presupuestal</v>
      </c>
      <c r="AB27" s="91"/>
    </row>
    <row r="28" spans="2:28" s="92" customFormat="1" ht="38.25" x14ac:dyDescent="0.25">
      <c r="B28" s="88"/>
      <c r="C28" s="118" t="s">
        <v>177</v>
      </c>
      <c r="D28" s="106" t="s">
        <v>192</v>
      </c>
      <c r="E28" s="106" t="s">
        <v>193</v>
      </c>
      <c r="F28" s="106"/>
      <c r="G28" s="106"/>
      <c r="H28" s="108">
        <f t="shared" si="0"/>
        <v>0</v>
      </c>
      <c r="I28" s="89" t="str">
        <f t="shared" si="11"/>
        <v>Extremo</v>
      </c>
      <c r="J28" s="109">
        <f t="shared" si="12"/>
        <v>5</v>
      </c>
      <c r="K28" s="112" t="s">
        <v>106</v>
      </c>
      <c r="L28" s="110">
        <f>INDEX(Tiempo_Ult_Aud_Calif,MATCH('Priorización  ICETEX'!K28,Tiempo_Ult_Aud_Def,0))</f>
        <v>2</v>
      </c>
      <c r="M28" s="113" t="s">
        <v>114</v>
      </c>
      <c r="N28" s="111">
        <f t="shared" si="1"/>
        <v>1</v>
      </c>
      <c r="O28" s="113" t="s">
        <v>146</v>
      </c>
      <c r="P28" s="114">
        <f t="shared" si="2"/>
        <v>3</v>
      </c>
      <c r="Q28" s="117" t="s">
        <v>151</v>
      </c>
      <c r="R28" s="114">
        <f t="shared" si="3"/>
        <v>3</v>
      </c>
      <c r="S28" s="113" t="s">
        <v>53</v>
      </c>
      <c r="T28" s="114">
        <f t="shared" si="4"/>
        <v>5</v>
      </c>
      <c r="U28" s="90">
        <f t="shared" si="13"/>
        <v>3.41</v>
      </c>
      <c r="V28" s="90" t="str">
        <f t="shared" si="5"/>
        <v>Alto</v>
      </c>
      <c r="W28" s="114" t="str">
        <f t="shared" si="6"/>
        <v>Cada 2 años</v>
      </c>
      <c r="X28" s="115" t="str">
        <f t="shared" si="7"/>
        <v/>
      </c>
      <c r="Y28" s="115" t="str">
        <f t="shared" si="8"/>
        <v>Gestión de pagos y Liquidez</v>
      </c>
      <c r="Z28" s="115" t="str">
        <f t="shared" si="9"/>
        <v/>
      </c>
      <c r="AA28" s="115" t="str">
        <f t="shared" si="10"/>
        <v>Gestión de pagos y Liquidez</v>
      </c>
      <c r="AB28" s="91"/>
    </row>
    <row r="29" spans="2:28" s="92" customFormat="1" ht="38.25" x14ac:dyDescent="0.25">
      <c r="B29" s="88"/>
      <c r="C29" s="118" t="s">
        <v>178</v>
      </c>
      <c r="D29" s="106"/>
      <c r="E29" s="106" t="s">
        <v>192</v>
      </c>
      <c r="F29" s="106"/>
      <c r="G29" s="106"/>
      <c r="H29" s="108">
        <f t="shared" si="0"/>
        <v>0</v>
      </c>
      <c r="I29" s="89" t="str">
        <f t="shared" si="11"/>
        <v>Alto</v>
      </c>
      <c r="J29" s="109">
        <f t="shared" si="12"/>
        <v>4</v>
      </c>
      <c r="K29" s="112" t="s">
        <v>106</v>
      </c>
      <c r="L29" s="110">
        <f>INDEX(Tiempo_Ult_Aud_Calif,MATCH('Priorización  ICETEX'!K29,Tiempo_Ult_Aud_Def,0))</f>
        <v>2</v>
      </c>
      <c r="M29" s="113" t="s">
        <v>114</v>
      </c>
      <c r="N29" s="111">
        <f t="shared" si="1"/>
        <v>1</v>
      </c>
      <c r="O29" s="113" t="s">
        <v>148</v>
      </c>
      <c r="P29" s="114">
        <f t="shared" si="2"/>
        <v>5</v>
      </c>
      <c r="Q29" s="117" t="s">
        <v>153</v>
      </c>
      <c r="R29" s="114">
        <f t="shared" si="3"/>
        <v>5</v>
      </c>
      <c r="S29" s="113" t="s">
        <v>53</v>
      </c>
      <c r="T29" s="114">
        <f t="shared" si="4"/>
        <v>5</v>
      </c>
      <c r="U29" s="90">
        <f t="shared" si="13"/>
        <v>4.08</v>
      </c>
      <c r="V29" s="90" t="str">
        <f t="shared" si="5"/>
        <v>Extremo</v>
      </c>
      <c r="W29" s="114" t="str">
        <f t="shared" si="6"/>
        <v>Cada año</v>
      </c>
      <c r="X29" s="115" t="str">
        <f t="shared" si="7"/>
        <v>Gestión contable y tributaria</v>
      </c>
      <c r="Y29" s="115" t="str">
        <f t="shared" si="8"/>
        <v>Gestión contable y tributaria</v>
      </c>
      <c r="Z29" s="115" t="str">
        <f t="shared" si="9"/>
        <v>Gestión contable y tributaria</v>
      </c>
      <c r="AA29" s="115" t="str">
        <f t="shared" si="10"/>
        <v>Gestión contable y tributaria</v>
      </c>
      <c r="AB29" s="91"/>
    </row>
    <row r="30" spans="2:28" s="92" customFormat="1" ht="38.25" x14ac:dyDescent="0.25">
      <c r="B30" s="88"/>
      <c r="C30" s="118" t="s">
        <v>179</v>
      </c>
      <c r="D30" s="106"/>
      <c r="E30" s="106" t="s">
        <v>192</v>
      </c>
      <c r="F30" s="106"/>
      <c r="G30" s="106"/>
      <c r="H30" s="108">
        <f t="shared" si="0"/>
        <v>0</v>
      </c>
      <c r="I30" s="89" t="str">
        <f t="shared" si="11"/>
        <v>Alto</v>
      </c>
      <c r="J30" s="109">
        <f t="shared" si="12"/>
        <v>4</v>
      </c>
      <c r="K30" s="112" t="s">
        <v>106</v>
      </c>
      <c r="L30" s="110">
        <f>INDEX(Tiempo_Ult_Aud_Calif,MATCH('Priorización  ICETEX'!K30,Tiempo_Ult_Aud_Def,0))</f>
        <v>2</v>
      </c>
      <c r="M30" s="113" t="s">
        <v>114</v>
      </c>
      <c r="N30" s="111">
        <f t="shared" si="1"/>
        <v>1</v>
      </c>
      <c r="O30" s="113" t="s">
        <v>148</v>
      </c>
      <c r="P30" s="114">
        <f t="shared" si="2"/>
        <v>5</v>
      </c>
      <c r="Q30" s="117" t="s">
        <v>149</v>
      </c>
      <c r="R30" s="114">
        <f t="shared" si="3"/>
        <v>1</v>
      </c>
      <c r="S30" s="113" t="s">
        <v>53</v>
      </c>
      <c r="T30" s="114">
        <f t="shared" si="4"/>
        <v>5</v>
      </c>
      <c r="U30" s="90">
        <f t="shared" si="13"/>
        <v>3.3600000000000003</v>
      </c>
      <c r="V30" s="90" t="str">
        <f t="shared" si="5"/>
        <v>Alto</v>
      </c>
      <c r="W30" s="114" t="str">
        <f t="shared" si="6"/>
        <v>Cada 2 años</v>
      </c>
      <c r="X30" s="115" t="str">
        <f t="shared" si="7"/>
        <v/>
      </c>
      <c r="Y30" s="115" t="str">
        <f t="shared" si="8"/>
        <v>Gestión de Inversiones</v>
      </c>
      <c r="Z30" s="115" t="str">
        <f t="shared" si="9"/>
        <v/>
      </c>
      <c r="AA30" s="115" t="str">
        <f t="shared" si="10"/>
        <v>Gestión de Inversiones</v>
      </c>
      <c r="AB30" s="91"/>
    </row>
    <row r="31" spans="2:28" s="92" customFormat="1" ht="38.25" x14ac:dyDescent="0.25">
      <c r="B31" s="88"/>
      <c r="C31" s="118" t="s">
        <v>180</v>
      </c>
      <c r="D31" s="106"/>
      <c r="E31" s="106" t="s">
        <v>192</v>
      </c>
      <c r="F31" s="106"/>
      <c r="G31" s="106"/>
      <c r="H31" s="108">
        <f t="shared" si="0"/>
        <v>0</v>
      </c>
      <c r="I31" s="89" t="str">
        <f t="shared" si="11"/>
        <v>Alto</v>
      </c>
      <c r="J31" s="109">
        <f t="shared" si="12"/>
        <v>4</v>
      </c>
      <c r="K31" s="112" t="s">
        <v>81</v>
      </c>
      <c r="L31" s="110">
        <f>INDEX(Tiempo_Ult_Aud_Calif,MATCH('Priorización  ICETEX'!K31,Tiempo_Ult_Aud_Def,0))</f>
        <v>1</v>
      </c>
      <c r="M31" s="113" t="s">
        <v>114</v>
      </c>
      <c r="N31" s="111">
        <f t="shared" si="1"/>
        <v>1</v>
      </c>
      <c r="O31" s="113" t="s">
        <v>145</v>
      </c>
      <c r="P31" s="114">
        <f t="shared" si="2"/>
        <v>2</v>
      </c>
      <c r="Q31" s="117" t="s">
        <v>149</v>
      </c>
      <c r="R31" s="114">
        <f t="shared" si="3"/>
        <v>1</v>
      </c>
      <c r="S31" s="113" t="s">
        <v>55</v>
      </c>
      <c r="T31" s="114">
        <f t="shared" si="4"/>
        <v>3</v>
      </c>
      <c r="U31" s="90">
        <f t="shared" si="13"/>
        <v>2.1399999999999997</v>
      </c>
      <c r="V31" s="90" t="str">
        <f t="shared" si="5"/>
        <v>Moderado</v>
      </c>
      <c r="W31" s="114" t="str">
        <f t="shared" si="6"/>
        <v>Cada 3 años</v>
      </c>
      <c r="X31" s="115" t="str">
        <f t="shared" si="7"/>
        <v/>
      </c>
      <c r="Y31" s="115" t="str">
        <f t="shared" si="8"/>
        <v/>
      </c>
      <c r="Z31" s="115" t="str">
        <f t="shared" si="9"/>
        <v>Ingreso</v>
      </c>
      <c r="AA31" s="115" t="str">
        <f t="shared" si="10"/>
        <v/>
      </c>
      <c r="AB31" s="91"/>
    </row>
    <row r="32" spans="2:28" s="92" customFormat="1" ht="38.25" x14ac:dyDescent="0.25">
      <c r="B32" s="88"/>
      <c r="C32" s="118" t="s">
        <v>181</v>
      </c>
      <c r="D32" s="106"/>
      <c r="E32" s="106"/>
      <c r="F32" s="106" t="s">
        <v>192</v>
      </c>
      <c r="G32" s="106"/>
      <c r="H32" s="108">
        <f t="shared" si="0"/>
        <v>0</v>
      </c>
      <c r="I32" s="89" t="str">
        <f t="shared" si="11"/>
        <v>Moderado</v>
      </c>
      <c r="J32" s="109">
        <f t="shared" si="12"/>
        <v>3</v>
      </c>
      <c r="K32" s="112" t="s">
        <v>108</v>
      </c>
      <c r="L32" s="110">
        <f>INDEX(Tiempo_Ult_Aud_Calif,MATCH('Priorización  ICETEX'!K32,Tiempo_Ult_Aud_Def,0))</f>
        <v>4</v>
      </c>
      <c r="M32" s="113" t="s">
        <v>114</v>
      </c>
      <c r="N32" s="111">
        <f t="shared" si="1"/>
        <v>1</v>
      </c>
      <c r="O32" s="113" t="s">
        <v>145</v>
      </c>
      <c r="P32" s="114">
        <f t="shared" si="2"/>
        <v>2</v>
      </c>
      <c r="Q32" s="117" t="s">
        <v>149</v>
      </c>
      <c r="R32" s="114">
        <f t="shared" si="3"/>
        <v>1</v>
      </c>
      <c r="S32" s="113" t="s">
        <v>55</v>
      </c>
      <c r="T32" s="114">
        <f t="shared" si="4"/>
        <v>3</v>
      </c>
      <c r="U32" s="90">
        <f t="shared" si="13"/>
        <v>2.4</v>
      </c>
      <c r="V32" s="90" t="str">
        <f t="shared" si="5"/>
        <v>Moderado</v>
      </c>
      <c r="W32" s="114" t="str">
        <f t="shared" si="6"/>
        <v>Cada 3 años</v>
      </c>
      <c r="X32" s="115" t="str">
        <f t="shared" si="7"/>
        <v/>
      </c>
      <c r="Y32" s="115" t="str">
        <f t="shared" si="8"/>
        <v/>
      </c>
      <c r="Z32" s="115" t="str">
        <f t="shared" si="9"/>
        <v>Permanencia</v>
      </c>
      <c r="AA32" s="115" t="str">
        <f t="shared" si="10"/>
        <v/>
      </c>
      <c r="AB32" s="91"/>
    </row>
    <row r="33" spans="2:28" s="95" customFormat="1" ht="38.25" x14ac:dyDescent="0.25">
      <c r="B33" s="93"/>
      <c r="C33" s="118" t="s">
        <v>182</v>
      </c>
      <c r="D33" s="106"/>
      <c r="E33" s="106" t="s">
        <v>192</v>
      </c>
      <c r="F33" s="106"/>
      <c r="G33" s="106"/>
      <c r="H33" s="108">
        <f t="shared" si="0"/>
        <v>0</v>
      </c>
      <c r="I33" s="89" t="str">
        <f t="shared" si="11"/>
        <v>Alto</v>
      </c>
      <c r="J33" s="109">
        <f t="shared" si="12"/>
        <v>4</v>
      </c>
      <c r="K33" s="112" t="s">
        <v>106</v>
      </c>
      <c r="L33" s="110">
        <f>INDEX(Tiempo_Ult_Aud_Calif,MATCH('Priorización  ICETEX'!K33,Tiempo_Ult_Aud_Def,0))</f>
        <v>2</v>
      </c>
      <c r="M33" s="113" t="s">
        <v>114</v>
      </c>
      <c r="N33" s="111">
        <f t="shared" si="1"/>
        <v>1</v>
      </c>
      <c r="O33" s="113" t="s">
        <v>148</v>
      </c>
      <c r="P33" s="114">
        <f t="shared" si="2"/>
        <v>5</v>
      </c>
      <c r="Q33" s="117" t="s">
        <v>149</v>
      </c>
      <c r="R33" s="114">
        <f t="shared" si="3"/>
        <v>1</v>
      </c>
      <c r="S33" s="113" t="s">
        <v>55</v>
      </c>
      <c r="T33" s="114">
        <f t="shared" si="4"/>
        <v>3</v>
      </c>
      <c r="U33" s="90">
        <f t="shared" si="13"/>
        <v>3.04</v>
      </c>
      <c r="V33" s="90" t="str">
        <f t="shared" si="5"/>
        <v>Alto</v>
      </c>
      <c r="W33" s="114" t="str">
        <f t="shared" si="6"/>
        <v>Cada 2 años</v>
      </c>
      <c r="X33" s="115" t="str">
        <f t="shared" si="7"/>
        <v/>
      </c>
      <c r="Y33" s="115" t="str">
        <f t="shared" si="8"/>
        <v>Administración de personal</v>
      </c>
      <c r="Z33" s="115" t="str">
        <f t="shared" si="9"/>
        <v/>
      </c>
      <c r="AA33" s="115" t="str">
        <f t="shared" si="10"/>
        <v>Administración de personal</v>
      </c>
      <c r="AB33" s="94"/>
    </row>
    <row r="34" spans="2:28" s="95" customFormat="1" ht="38.25" x14ac:dyDescent="0.25">
      <c r="B34" s="93"/>
      <c r="C34" s="118" t="s">
        <v>183</v>
      </c>
      <c r="D34" s="106"/>
      <c r="E34" s="106" t="s">
        <v>192</v>
      </c>
      <c r="F34" s="106"/>
      <c r="G34" s="106"/>
      <c r="H34" s="108">
        <f t="shared" si="0"/>
        <v>0</v>
      </c>
      <c r="I34" s="89" t="str">
        <f t="shared" si="11"/>
        <v>Alto</v>
      </c>
      <c r="J34" s="109">
        <f t="shared" si="12"/>
        <v>4</v>
      </c>
      <c r="K34" s="112" t="s">
        <v>81</v>
      </c>
      <c r="L34" s="110">
        <f>INDEX(Tiempo_Ult_Aud_Calif,MATCH('Priorización  ICETEX'!K34,Tiempo_Ult_Aud_Def,0))</f>
        <v>1</v>
      </c>
      <c r="M34" s="113" t="s">
        <v>116</v>
      </c>
      <c r="N34" s="111">
        <f t="shared" si="1"/>
        <v>2</v>
      </c>
      <c r="O34" s="113" t="s">
        <v>148</v>
      </c>
      <c r="P34" s="114">
        <f t="shared" si="2"/>
        <v>5</v>
      </c>
      <c r="Q34" s="117" t="s">
        <v>153</v>
      </c>
      <c r="R34" s="114">
        <f t="shared" si="3"/>
        <v>5</v>
      </c>
      <c r="S34" s="113" t="s">
        <v>53</v>
      </c>
      <c r="T34" s="114">
        <f t="shared" si="4"/>
        <v>5</v>
      </c>
      <c r="U34" s="90">
        <f t="shared" si="13"/>
        <v>4</v>
      </c>
      <c r="V34" s="90" t="str">
        <f t="shared" si="5"/>
        <v>Extremo</v>
      </c>
      <c r="W34" s="114" t="str">
        <f t="shared" si="6"/>
        <v>Cada año</v>
      </c>
      <c r="X34" s="115" t="str">
        <f t="shared" si="7"/>
        <v>Gestión Contractual</v>
      </c>
      <c r="Y34" s="115" t="str">
        <f t="shared" si="8"/>
        <v>Gestión Contractual</v>
      </c>
      <c r="Z34" s="115" t="str">
        <f t="shared" si="9"/>
        <v>Gestión Contractual</v>
      </c>
      <c r="AA34" s="115" t="str">
        <f t="shared" si="10"/>
        <v>Gestión Contractual</v>
      </c>
      <c r="AB34" s="94"/>
    </row>
    <row r="35" spans="2:28" s="95" customFormat="1" ht="46.5" customHeight="1" x14ac:dyDescent="0.25">
      <c r="B35" s="93"/>
      <c r="C35" s="118" t="s">
        <v>184</v>
      </c>
      <c r="D35" s="106"/>
      <c r="E35" s="106" t="s">
        <v>192</v>
      </c>
      <c r="F35" s="106"/>
      <c r="G35" s="106"/>
      <c r="H35" s="108">
        <f t="shared" si="0"/>
        <v>0</v>
      </c>
      <c r="I35" s="89" t="str">
        <f t="shared" si="11"/>
        <v>Alto</v>
      </c>
      <c r="J35" s="109">
        <f t="shared" si="12"/>
        <v>4</v>
      </c>
      <c r="K35" s="112" t="s">
        <v>81</v>
      </c>
      <c r="L35" s="110">
        <f>INDEX(Tiempo_Ult_Aud_Calif,MATCH('Priorización  ICETEX'!K35,Tiempo_Ult_Aud_Def,0))</f>
        <v>1</v>
      </c>
      <c r="M35" s="113" t="s">
        <v>114</v>
      </c>
      <c r="N35" s="111">
        <f t="shared" si="1"/>
        <v>1</v>
      </c>
      <c r="O35" s="113" t="s">
        <v>145</v>
      </c>
      <c r="P35" s="114">
        <f t="shared" si="2"/>
        <v>2</v>
      </c>
      <c r="Q35" s="117" t="s">
        <v>149</v>
      </c>
      <c r="R35" s="114">
        <f t="shared" si="3"/>
        <v>1</v>
      </c>
      <c r="S35" s="113" t="s">
        <v>55</v>
      </c>
      <c r="T35" s="114">
        <f t="shared" si="4"/>
        <v>3</v>
      </c>
      <c r="U35" s="90">
        <f t="shared" si="13"/>
        <v>2.1399999999999997</v>
      </c>
      <c r="V35" s="90" t="str">
        <f t="shared" si="5"/>
        <v>Moderado</v>
      </c>
      <c r="W35" s="114" t="str">
        <f t="shared" si="6"/>
        <v>Cada 3 años</v>
      </c>
      <c r="X35" s="115" t="str">
        <f t="shared" si="7"/>
        <v/>
      </c>
      <c r="Y35" s="115" t="str">
        <f t="shared" si="8"/>
        <v/>
      </c>
      <c r="Z35" s="115" t="str">
        <f t="shared" si="9"/>
        <v>Representación Judicial y asesoría jurídica</v>
      </c>
      <c r="AA35" s="115" t="str">
        <f t="shared" si="10"/>
        <v/>
      </c>
      <c r="AB35" s="94"/>
    </row>
    <row r="36" spans="2:28" s="95" customFormat="1" ht="38.25" x14ac:dyDescent="0.25">
      <c r="B36" s="93"/>
      <c r="C36" s="118" t="s">
        <v>185</v>
      </c>
      <c r="D36" s="106"/>
      <c r="E36" s="106" t="s">
        <v>192</v>
      </c>
      <c r="F36" s="106"/>
      <c r="G36" s="106"/>
      <c r="H36" s="108">
        <f t="shared" si="0"/>
        <v>0</v>
      </c>
      <c r="I36" s="89" t="str">
        <f t="shared" si="11"/>
        <v>Alto</v>
      </c>
      <c r="J36" s="109">
        <f t="shared" si="12"/>
        <v>4</v>
      </c>
      <c r="K36" s="112" t="s">
        <v>106</v>
      </c>
      <c r="L36" s="110">
        <f>INDEX(Tiempo_Ult_Aud_Calif,MATCH('Priorización  ICETEX'!K36,Tiempo_Ult_Aud_Def,0))</f>
        <v>2</v>
      </c>
      <c r="M36" s="113" t="s">
        <v>114</v>
      </c>
      <c r="N36" s="111">
        <f t="shared" si="1"/>
        <v>1</v>
      </c>
      <c r="O36" s="113" t="s">
        <v>148</v>
      </c>
      <c r="P36" s="114">
        <f t="shared" si="2"/>
        <v>5</v>
      </c>
      <c r="Q36" s="117" t="s">
        <v>149</v>
      </c>
      <c r="R36" s="114">
        <f t="shared" si="3"/>
        <v>1</v>
      </c>
      <c r="S36" s="113" t="s">
        <v>55</v>
      </c>
      <c r="T36" s="114">
        <f t="shared" si="4"/>
        <v>3</v>
      </c>
      <c r="U36" s="90">
        <f t="shared" si="13"/>
        <v>3.04</v>
      </c>
      <c r="V36" s="90" t="str">
        <f t="shared" si="5"/>
        <v>Alto</v>
      </c>
      <c r="W36" s="114" t="str">
        <f t="shared" si="6"/>
        <v>Cada 2 años</v>
      </c>
      <c r="X36" s="115" t="str">
        <f t="shared" si="7"/>
        <v/>
      </c>
      <c r="Y36" s="115" t="str">
        <f t="shared" si="8"/>
        <v>Gestión de comunicación externa</v>
      </c>
      <c r="Z36" s="115" t="str">
        <f t="shared" si="9"/>
        <v/>
      </c>
      <c r="AA36" s="115" t="str">
        <f t="shared" si="10"/>
        <v>Gestión de comunicación externa</v>
      </c>
      <c r="AB36" s="94"/>
    </row>
    <row r="37" spans="2:28" s="95" customFormat="1" ht="38.25" x14ac:dyDescent="0.25">
      <c r="B37" s="93"/>
      <c r="C37" s="118" t="s">
        <v>186</v>
      </c>
      <c r="D37" s="106"/>
      <c r="E37" s="106"/>
      <c r="F37" s="106" t="s">
        <v>192</v>
      </c>
      <c r="G37" s="106"/>
      <c r="H37" s="108">
        <f t="shared" si="0"/>
        <v>0</v>
      </c>
      <c r="I37" s="89" t="str">
        <f t="shared" si="11"/>
        <v>Moderado</v>
      </c>
      <c r="J37" s="109">
        <f t="shared" si="12"/>
        <v>3</v>
      </c>
      <c r="K37" s="112" t="s">
        <v>106</v>
      </c>
      <c r="L37" s="110">
        <f>INDEX(Tiempo_Ult_Aud_Calif,MATCH('Priorización  ICETEX'!K37,Tiempo_Ult_Aud_Def,0))</f>
        <v>2</v>
      </c>
      <c r="M37" s="113" t="s">
        <v>114</v>
      </c>
      <c r="N37" s="111">
        <f t="shared" si="1"/>
        <v>1</v>
      </c>
      <c r="O37" s="113" t="s">
        <v>145</v>
      </c>
      <c r="P37" s="114">
        <f t="shared" si="2"/>
        <v>2</v>
      </c>
      <c r="Q37" s="117" t="s">
        <v>149</v>
      </c>
      <c r="R37" s="114">
        <f t="shared" si="3"/>
        <v>1</v>
      </c>
      <c r="S37" s="113" t="s">
        <v>55</v>
      </c>
      <c r="T37" s="114">
        <f t="shared" si="4"/>
        <v>3</v>
      </c>
      <c r="U37" s="90">
        <f t="shared" si="13"/>
        <v>2.1</v>
      </c>
      <c r="V37" s="90" t="str">
        <f t="shared" si="5"/>
        <v>Moderado</v>
      </c>
      <c r="W37" s="114" t="str">
        <f t="shared" si="6"/>
        <v>Cada 3 años</v>
      </c>
      <c r="X37" s="115" t="str">
        <f t="shared" si="7"/>
        <v/>
      </c>
      <c r="Y37" s="115" t="str">
        <f t="shared" si="8"/>
        <v/>
      </c>
      <c r="Z37" s="115" t="str">
        <f t="shared" si="9"/>
        <v>Gestión de Comunicación Organizacional</v>
      </c>
      <c r="AA37" s="115" t="str">
        <f t="shared" si="10"/>
        <v/>
      </c>
      <c r="AB37" s="94"/>
    </row>
    <row r="38" spans="2:28" s="95" customFormat="1" ht="38.25" x14ac:dyDescent="0.25">
      <c r="B38" s="93"/>
      <c r="C38" s="118" t="s">
        <v>194</v>
      </c>
      <c r="D38" s="106"/>
      <c r="E38" s="106" t="s">
        <v>192</v>
      </c>
      <c r="F38" s="106"/>
      <c r="G38" s="106"/>
      <c r="H38" s="108">
        <f t="shared" si="0"/>
        <v>0</v>
      </c>
      <c r="I38" s="89" t="str">
        <f t="shared" si="11"/>
        <v>Alto</v>
      </c>
      <c r="J38" s="109">
        <f t="shared" si="12"/>
        <v>4</v>
      </c>
      <c r="K38" s="112" t="s">
        <v>81</v>
      </c>
      <c r="L38" s="110">
        <f>INDEX(Tiempo_Ult_Aud_Calif,MATCH('Priorización  ICETEX'!K38,Tiempo_Ult_Aud_Def,0))</f>
        <v>1</v>
      </c>
      <c r="M38" s="113" t="s">
        <v>114</v>
      </c>
      <c r="N38" s="111">
        <f t="shared" ref="N38:N40" si="14">INDEX(Nivel_Directivo_Calif,MATCH(M38,Nivel_Directivo_Def_PQR,0))</f>
        <v>1</v>
      </c>
      <c r="O38" s="113" t="s">
        <v>146</v>
      </c>
      <c r="P38" s="114">
        <f t="shared" si="2"/>
        <v>3</v>
      </c>
      <c r="Q38" s="117" t="s">
        <v>153</v>
      </c>
      <c r="R38" s="114">
        <f t="shared" si="3"/>
        <v>5</v>
      </c>
      <c r="S38" s="113" t="s">
        <v>53</v>
      </c>
      <c r="T38" s="114">
        <f t="shared" si="4"/>
        <v>5</v>
      </c>
      <c r="U38" s="90">
        <f t="shared" si="13"/>
        <v>3.4299999999999997</v>
      </c>
      <c r="V38" s="90" t="str">
        <f t="shared" si="5"/>
        <v>Alto</v>
      </c>
      <c r="W38" s="114" t="str">
        <f t="shared" si="6"/>
        <v>Cada 2 años</v>
      </c>
      <c r="X38" s="115" t="str">
        <f t="shared" si="7"/>
        <v/>
      </c>
      <c r="Y38" s="115" t="str">
        <f t="shared" si="8"/>
        <v>Gestión de servicios tecnológicos</v>
      </c>
      <c r="Z38" s="115" t="str">
        <f t="shared" si="9"/>
        <v/>
      </c>
      <c r="AA38" s="115" t="str">
        <f t="shared" si="10"/>
        <v>Gestión de servicios tecnológicos</v>
      </c>
      <c r="AB38" s="94"/>
    </row>
    <row r="39" spans="2:28" s="95" customFormat="1" ht="38.25" x14ac:dyDescent="0.25">
      <c r="B39" s="93"/>
      <c r="C39" s="118" t="s">
        <v>187</v>
      </c>
      <c r="D39" s="106"/>
      <c r="E39" s="106" t="s">
        <v>192</v>
      </c>
      <c r="F39" s="106"/>
      <c r="G39" s="106"/>
      <c r="H39" s="108">
        <f t="shared" si="0"/>
        <v>0</v>
      </c>
      <c r="I39" s="89" t="str">
        <f t="shared" si="11"/>
        <v>Alto</v>
      </c>
      <c r="J39" s="109">
        <f t="shared" si="12"/>
        <v>4</v>
      </c>
      <c r="K39" s="112" t="s">
        <v>81</v>
      </c>
      <c r="L39" s="110">
        <f>INDEX(Tiempo_Ult_Aud_Calif,MATCH('Priorización  ICETEX'!K39,Tiempo_Ult_Aud_Def,0))</f>
        <v>1</v>
      </c>
      <c r="M39" s="113" t="s">
        <v>114</v>
      </c>
      <c r="N39" s="111">
        <f t="shared" si="14"/>
        <v>1</v>
      </c>
      <c r="O39" s="113" t="s">
        <v>146</v>
      </c>
      <c r="P39" s="114">
        <f t="shared" si="2"/>
        <v>3</v>
      </c>
      <c r="Q39" s="117" t="s">
        <v>149</v>
      </c>
      <c r="R39" s="114">
        <f t="shared" si="3"/>
        <v>1</v>
      </c>
      <c r="S39" s="113" t="s">
        <v>55</v>
      </c>
      <c r="T39" s="114">
        <f t="shared" si="4"/>
        <v>3</v>
      </c>
      <c r="U39" s="90">
        <f t="shared" si="13"/>
        <v>2.3899999999999997</v>
      </c>
      <c r="V39" s="90" t="str">
        <f t="shared" si="5"/>
        <v>Moderado</v>
      </c>
      <c r="W39" s="114" t="str">
        <f t="shared" si="6"/>
        <v>Cada 3 años</v>
      </c>
      <c r="X39" s="115" t="str">
        <f t="shared" si="7"/>
        <v/>
      </c>
      <c r="Y39" s="115" t="str">
        <f t="shared" si="8"/>
        <v/>
      </c>
      <c r="Z39" s="115" t="str">
        <f t="shared" si="9"/>
        <v>Gestión de correspondencia</v>
      </c>
      <c r="AA39" s="115" t="str">
        <f t="shared" si="10"/>
        <v/>
      </c>
      <c r="AB39" s="94"/>
    </row>
    <row r="40" spans="2:28" s="95" customFormat="1" ht="42.75" customHeight="1" x14ac:dyDescent="0.25">
      <c r="B40" s="93"/>
      <c r="C40" s="118" t="s">
        <v>188</v>
      </c>
      <c r="D40" s="106"/>
      <c r="E40" s="106" t="s">
        <v>192</v>
      </c>
      <c r="F40" s="106"/>
      <c r="G40" s="106"/>
      <c r="H40" s="108">
        <f t="shared" si="0"/>
        <v>0</v>
      </c>
      <c r="I40" s="89" t="str">
        <f t="shared" si="11"/>
        <v>Alto</v>
      </c>
      <c r="J40" s="109">
        <f t="shared" si="12"/>
        <v>4</v>
      </c>
      <c r="K40" s="112" t="s">
        <v>106</v>
      </c>
      <c r="L40" s="110">
        <f>INDEX(Tiempo_Ult_Aud_Calif,MATCH('Priorización  ICETEX'!K40,Tiempo_Ult_Aud_Def,0))</f>
        <v>2</v>
      </c>
      <c r="M40" s="113" t="s">
        <v>114</v>
      </c>
      <c r="N40" s="111">
        <f t="shared" si="14"/>
        <v>1</v>
      </c>
      <c r="O40" s="113" t="s">
        <v>146</v>
      </c>
      <c r="P40" s="114">
        <f t="shared" si="2"/>
        <v>3</v>
      </c>
      <c r="Q40" s="117" t="s">
        <v>151</v>
      </c>
      <c r="R40" s="114">
        <f t="shared" si="3"/>
        <v>3</v>
      </c>
      <c r="S40" s="113" t="s">
        <v>54</v>
      </c>
      <c r="T40" s="114">
        <f t="shared" si="4"/>
        <v>4</v>
      </c>
      <c r="U40" s="90">
        <f t="shared" si="13"/>
        <v>3.06</v>
      </c>
      <c r="V40" s="90" t="str">
        <f t="shared" si="5"/>
        <v>Alto</v>
      </c>
      <c r="W40" s="114" t="str">
        <f t="shared" si="6"/>
        <v>Cada 2 años</v>
      </c>
      <c r="X40" s="115" t="str">
        <f t="shared" si="7"/>
        <v/>
      </c>
      <c r="Y40" s="115" t="str">
        <f t="shared" si="8"/>
        <v>Gestión de archivo</v>
      </c>
      <c r="Z40" s="115" t="str">
        <f t="shared" si="9"/>
        <v/>
      </c>
      <c r="AA40" s="115" t="str">
        <f t="shared" si="10"/>
        <v>Gestión de archivo</v>
      </c>
      <c r="AB40" s="94"/>
    </row>
    <row r="41" spans="2:28" s="100" customFormat="1" ht="13.5" thickBot="1" x14ac:dyDescent="0.25">
      <c r="B41" s="96"/>
      <c r="C41" s="97"/>
      <c r="D41" s="98"/>
      <c r="E41" s="98"/>
      <c r="F41" s="98"/>
      <c r="G41" s="98"/>
      <c r="H41" s="98"/>
      <c r="I41" s="98"/>
      <c r="J41" s="98"/>
      <c r="K41" s="98"/>
      <c r="L41" s="98"/>
      <c r="M41" s="98"/>
      <c r="N41" s="98"/>
      <c r="O41" s="98"/>
      <c r="P41" s="98"/>
      <c r="Q41" s="98"/>
      <c r="R41" s="98"/>
      <c r="S41" s="98"/>
      <c r="T41" s="98"/>
      <c r="U41" s="98"/>
      <c r="V41" s="98"/>
      <c r="W41" s="98"/>
      <c r="X41" s="98"/>
      <c r="Y41" s="98"/>
      <c r="Z41" s="98"/>
      <c r="AA41" s="98"/>
      <c r="AB41" s="99"/>
    </row>
    <row r="42" spans="2:28" s="100" customFormat="1" x14ac:dyDescent="0.2">
      <c r="C42" s="101"/>
    </row>
    <row r="43" spans="2:28" s="100" customFormat="1" x14ac:dyDescent="0.2">
      <c r="B43" s="102" t="s">
        <v>193</v>
      </c>
      <c r="C43" s="101"/>
    </row>
    <row r="44" spans="2:28" s="100" customFormat="1" x14ac:dyDescent="0.2">
      <c r="C44" s="101"/>
    </row>
    <row r="45" spans="2:28" s="100" customFormat="1" x14ac:dyDescent="0.2">
      <c r="C45" s="101"/>
    </row>
    <row r="46" spans="2:28" s="100" customFormat="1" x14ac:dyDescent="0.2">
      <c r="C46" s="101"/>
    </row>
    <row r="47" spans="2:28" s="100" customFormat="1" x14ac:dyDescent="0.2">
      <c r="C47" s="101"/>
    </row>
    <row r="48" spans="2:28" s="100" customFormat="1" x14ac:dyDescent="0.2">
      <c r="C48" s="101"/>
    </row>
    <row r="49" spans="3:3" s="100" customFormat="1" x14ac:dyDescent="0.2">
      <c r="C49" s="101"/>
    </row>
    <row r="50" spans="3:3" s="100" customFormat="1" x14ac:dyDescent="0.2">
      <c r="C50" s="101"/>
    </row>
    <row r="51" spans="3:3" s="100" customFormat="1" x14ac:dyDescent="0.2">
      <c r="C51" s="101"/>
    </row>
    <row r="52" spans="3:3" s="100" customFormat="1" x14ac:dyDescent="0.2">
      <c r="C52" s="101"/>
    </row>
    <row r="53" spans="3:3" s="100" customFormat="1" x14ac:dyDescent="0.2">
      <c r="C53" s="101"/>
    </row>
    <row r="54" spans="3:3" s="100" customFormat="1" x14ac:dyDescent="0.2">
      <c r="C54" s="101"/>
    </row>
    <row r="55" spans="3:3" s="100" customFormat="1" x14ac:dyDescent="0.2">
      <c r="C55" s="101"/>
    </row>
    <row r="56" spans="3:3" s="100" customFormat="1" x14ac:dyDescent="0.2">
      <c r="C56" s="101"/>
    </row>
    <row r="57" spans="3:3" s="100" customFormat="1" x14ac:dyDescent="0.2">
      <c r="C57" s="101"/>
    </row>
    <row r="58" spans="3:3" s="100" customFormat="1" x14ac:dyDescent="0.2">
      <c r="C58" s="101"/>
    </row>
    <row r="59" spans="3:3" s="100" customFormat="1" x14ac:dyDescent="0.2">
      <c r="C59" s="101"/>
    </row>
    <row r="60" spans="3:3" s="100" customFormat="1" x14ac:dyDescent="0.2">
      <c r="C60" s="101"/>
    </row>
    <row r="61" spans="3:3" s="100" customFormat="1" x14ac:dyDescent="0.2">
      <c r="C61" s="101"/>
    </row>
    <row r="62" spans="3:3" s="100" customFormat="1" x14ac:dyDescent="0.2">
      <c r="C62" s="101"/>
    </row>
    <row r="63" spans="3:3" s="100" customFormat="1" x14ac:dyDescent="0.2">
      <c r="C63" s="101"/>
    </row>
    <row r="64" spans="3:3" s="100" customFormat="1" x14ac:dyDescent="0.2">
      <c r="C64" s="101"/>
    </row>
    <row r="65" spans="3:3" s="100" customFormat="1" x14ac:dyDescent="0.2">
      <c r="C65" s="101"/>
    </row>
    <row r="66" spans="3:3" s="100" customFormat="1" x14ac:dyDescent="0.2">
      <c r="C66" s="101"/>
    </row>
    <row r="67" spans="3:3" s="100" customFormat="1" x14ac:dyDescent="0.2">
      <c r="C67" s="101"/>
    </row>
    <row r="68" spans="3:3" s="100" customFormat="1" x14ac:dyDescent="0.2">
      <c r="C68" s="101"/>
    </row>
    <row r="69" spans="3:3" s="100" customFormat="1" x14ac:dyDescent="0.2">
      <c r="C69" s="101"/>
    </row>
    <row r="70" spans="3:3" s="100" customFormat="1" x14ac:dyDescent="0.2">
      <c r="C70" s="101"/>
    </row>
    <row r="71" spans="3:3" s="100" customFormat="1" x14ac:dyDescent="0.2">
      <c r="C71" s="101"/>
    </row>
    <row r="72" spans="3:3" s="100" customFormat="1" x14ac:dyDescent="0.2">
      <c r="C72" s="101"/>
    </row>
    <row r="73" spans="3:3" s="100" customFormat="1" x14ac:dyDescent="0.2">
      <c r="C73" s="101"/>
    </row>
    <row r="74" spans="3:3" s="100" customFormat="1" x14ac:dyDescent="0.2">
      <c r="C74" s="101"/>
    </row>
    <row r="75" spans="3:3" s="100" customFormat="1" x14ac:dyDescent="0.2">
      <c r="C75" s="101"/>
    </row>
    <row r="76" spans="3:3" s="100" customFormat="1" x14ac:dyDescent="0.2">
      <c r="C76" s="101"/>
    </row>
    <row r="77" spans="3:3" s="100" customFormat="1" x14ac:dyDescent="0.2">
      <c r="C77" s="101"/>
    </row>
    <row r="78" spans="3:3" s="100" customFormat="1" x14ac:dyDescent="0.2">
      <c r="C78" s="101"/>
    </row>
    <row r="79" spans="3:3" s="100" customFormat="1" x14ac:dyDescent="0.2">
      <c r="C79" s="101"/>
    </row>
    <row r="80" spans="3:3" s="100" customFormat="1" x14ac:dyDescent="0.2">
      <c r="C80" s="101"/>
    </row>
    <row r="81" spans="3:3" s="100" customFormat="1" x14ac:dyDescent="0.2">
      <c r="C81" s="101"/>
    </row>
    <row r="82" spans="3:3" s="100" customFormat="1" x14ac:dyDescent="0.2">
      <c r="C82" s="101"/>
    </row>
    <row r="83" spans="3:3" s="100" customFormat="1" x14ac:dyDescent="0.2">
      <c r="C83" s="101"/>
    </row>
    <row r="84" spans="3:3" s="100" customFormat="1" x14ac:dyDescent="0.2">
      <c r="C84" s="101"/>
    </row>
    <row r="85" spans="3:3" s="100" customFormat="1" x14ac:dyDescent="0.2">
      <c r="C85" s="101"/>
    </row>
    <row r="86" spans="3:3" s="100" customFormat="1" x14ac:dyDescent="0.2">
      <c r="C86" s="101"/>
    </row>
    <row r="87" spans="3:3" s="100" customFormat="1" x14ac:dyDescent="0.2">
      <c r="C87" s="101"/>
    </row>
    <row r="88" spans="3:3" s="100" customFormat="1" x14ac:dyDescent="0.2">
      <c r="C88" s="101"/>
    </row>
    <row r="89" spans="3:3" s="100" customFormat="1" x14ac:dyDescent="0.2">
      <c r="C89" s="101"/>
    </row>
    <row r="90" spans="3:3" s="100" customFormat="1" x14ac:dyDescent="0.2">
      <c r="C90" s="101"/>
    </row>
    <row r="91" spans="3:3" s="100" customFormat="1" x14ac:dyDescent="0.2">
      <c r="C91" s="101"/>
    </row>
    <row r="92" spans="3:3" s="100" customFormat="1" x14ac:dyDescent="0.2">
      <c r="C92" s="101"/>
    </row>
    <row r="93" spans="3:3" s="100" customFormat="1" x14ac:dyDescent="0.2">
      <c r="C93" s="101"/>
    </row>
    <row r="94" spans="3:3" s="100" customFormat="1" x14ac:dyDescent="0.2">
      <c r="C94" s="101"/>
    </row>
    <row r="95" spans="3:3" s="100" customFormat="1" x14ac:dyDescent="0.2">
      <c r="C95" s="101"/>
    </row>
    <row r="96" spans="3:3" s="100" customFormat="1" x14ac:dyDescent="0.2">
      <c r="C96" s="101"/>
    </row>
    <row r="97" spans="3:3" s="100" customFormat="1" x14ac:dyDescent="0.2">
      <c r="C97" s="101"/>
    </row>
    <row r="98" spans="3:3" s="100" customFormat="1" x14ac:dyDescent="0.2">
      <c r="C98" s="101"/>
    </row>
    <row r="99" spans="3:3" s="100" customFormat="1" x14ac:dyDescent="0.2">
      <c r="C99" s="101"/>
    </row>
    <row r="100" spans="3:3" s="100" customFormat="1" x14ac:dyDescent="0.2">
      <c r="C100" s="101"/>
    </row>
    <row r="101" spans="3:3" s="100" customFormat="1" x14ac:dyDescent="0.2">
      <c r="C101" s="101"/>
    </row>
    <row r="102" spans="3:3" s="100" customFormat="1" x14ac:dyDescent="0.2">
      <c r="C102" s="101"/>
    </row>
    <row r="103" spans="3:3" s="100" customFormat="1" x14ac:dyDescent="0.2">
      <c r="C103" s="101"/>
    </row>
    <row r="104" spans="3:3" s="100" customFormat="1" x14ac:dyDescent="0.2">
      <c r="C104" s="101"/>
    </row>
    <row r="105" spans="3:3" s="100" customFormat="1" x14ac:dyDescent="0.2">
      <c r="C105" s="101"/>
    </row>
    <row r="106" spans="3:3" s="100" customFormat="1" x14ac:dyDescent="0.2">
      <c r="C106" s="101"/>
    </row>
    <row r="107" spans="3:3" s="100" customFormat="1" x14ac:dyDescent="0.2">
      <c r="C107" s="101"/>
    </row>
    <row r="108" spans="3:3" s="100" customFormat="1" x14ac:dyDescent="0.2">
      <c r="C108" s="101"/>
    </row>
    <row r="109" spans="3:3" s="100" customFormat="1" x14ac:dyDescent="0.2">
      <c r="C109" s="101"/>
    </row>
    <row r="110" spans="3:3" s="100" customFormat="1" x14ac:dyDescent="0.2">
      <c r="C110" s="101"/>
    </row>
    <row r="111" spans="3:3" s="100" customFormat="1" x14ac:dyDescent="0.2">
      <c r="C111" s="101"/>
    </row>
    <row r="112" spans="3:3" s="100" customFormat="1" x14ac:dyDescent="0.2">
      <c r="C112" s="101"/>
    </row>
    <row r="113" spans="3:3" s="100" customFormat="1" x14ac:dyDescent="0.2">
      <c r="C113" s="101"/>
    </row>
    <row r="114" spans="3:3" s="100" customFormat="1" x14ac:dyDescent="0.2">
      <c r="C114" s="101"/>
    </row>
    <row r="115" spans="3:3" s="100" customFormat="1" x14ac:dyDescent="0.2">
      <c r="C115" s="101"/>
    </row>
    <row r="116" spans="3:3" s="100" customFormat="1" x14ac:dyDescent="0.2">
      <c r="C116" s="101"/>
    </row>
    <row r="117" spans="3:3" s="100" customFormat="1" x14ac:dyDescent="0.2">
      <c r="C117" s="101"/>
    </row>
    <row r="118" spans="3:3" s="100" customFormat="1" x14ac:dyDescent="0.2">
      <c r="C118" s="101"/>
    </row>
    <row r="119" spans="3:3" s="100" customFormat="1" x14ac:dyDescent="0.2">
      <c r="C119" s="101"/>
    </row>
    <row r="120" spans="3:3" s="100" customFormat="1" x14ac:dyDescent="0.2">
      <c r="C120" s="101"/>
    </row>
    <row r="121" spans="3:3" s="100" customFormat="1" x14ac:dyDescent="0.2">
      <c r="C121" s="101"/>
    </row>
    <row r="122" spans="3:3" s="100" customFormat="1" x14ac:dyDescent="0.2">
      <c r="C122" s="101"/>
    </row>
    <row r="123" spans="3:3" s="100" customFormat="1" x14ac:dyDescent="0.2">
      <c r="C123" s="101"/>
    </row>
    <row r="124" spans="3:3" s="100" customFormat="1" x14ac:dyDescent="0.2">
      <c r="C124" s="101"/>
    </row>
    <row r="125" spans="3:3" s="100" customFormat="1" x14ac:dyDescent="0.2">
      <c r="C125" s="101"/>
    </row>
    <row r="126" spans="3:3" s="100" customFormat="1" x14ac:dyDescent="0.2">
      <c r="C126" s="101"/>
    </row>
    <row r="127" spans="3:3" s="100" customFormat="1" x14ac:dyDescent="0.2">
      <c r="C127" s="101"/>
    </row>
    <row r="128" spans="3:3" s="100" customFormat="1" x14ac:dyDescent="0.2">
      <c r="C128" s="101"/>
    </row>
    <row r="129" spans="3:3" s="100" customFormat="1" x14ac:dyDescent="0.2">
      <c r="C129" s="101"/>
    </row>
    <row r="130" spans="3:3" s="100" customFormat="1" x14ac:dyDescent="0.2">
      <c r="C130" s="101"/>
    </row>
    <row r="131" spans="3:3" s="100" customFormat="1" x14ac:dyDescent="0.2">
      <c r="C131" s="101"/>
    </row>
    <row r="132" spans="3:3" s="100" customFormat="1" x14ac:dyDescent="0.2">
      <c r="C132" s="101"/>
    </row>
    <row r="133" spans="3:3" s="100" customFormat="1" x14ac:dyDescent="0.2">
      <c r="C133" s="101"/>
    </row>
    <row r="134" spans="3:3" s="100" customFormat="1" x14ac:dyDescent="0.2">
      <c r="C134" s="101"/>
    </row>
    <row r="135" spans="3:3" s="100" customFormat="1" x14ac:dyDescent="0.2">
      <c r="C135" s="101"/>
    </row>
    <row r="136" spans="3:3" s="100" customFormat="1" x14ac:dyDescent="0.2">
      <c r="C136" s="101"/>
    </row>
    <row r="137" spans="3:3" s="100" customFormat="1" x14ac:dyDescent="0.2">
      <c r="C137" s="101"/>
    </row>
    <row r="138" spans="3:3" s="100" customFormat="1" x14ac:dyDescent="0.2">
      <c r="C138" s="101"/>
    </row>
    <row r="139" spans="3:3" s="100" customFormat="1" x14ac:dyDescent="0.2">
      <c r="C139" s="101"/>
    </row>
    <row r="140" spans="3:3" s="100" customFormat="1" x14ac:dyDescent="0.2">
      <c r="C140" s="101"/>
    </row>
    <row r="141" spans="3:3" s="100" customFormat="1" x14ac:dyDescent="0.2">
      <c r="C141" s="101"/>
    </row>
    <row r="142" spans="3:3" s="100" customFormat="1" x14ac:dyDescent="0.2">
      <c r="C142" s="101"/>
    </row>
    <row r="143" spans="3:3" s="100" customFormat="1" x14ac:dyDescent="0.2">
      <c r="C143" s="101"/>
    </row>
    <row r="144" spans="3:3" s="100" customFormat="1" x14ac:dyDescent="0.2">
      <c r="C144" s="101"/>
    </row>
    <row r="145" spans="3:3" s="100" customFormat="1" x14ac:dyDescent="0.2">
      <c r="C145" s="101"/>
    </row>
    <row r="146" spans="3:3" s="100" customFormat="1" x14ac:dyDescent="0.2">
      <c r="C146" s="101"/>
    </row>
    <row r="147" spans="3:3" s="100" customFormat="1" x14ac:dyDescent="0.2">
      <c r="C147" s="101"/>
    </row>
    <row r="148" spans="3:3" s="100" customFormat="1" x14ac:dyDescent="0.2">
      <c r="C148" s="101"/>
    </row>
    <row r="149" spans="3:3" s="100" customFormat="1" x14ac:dyDescent="0.2">
      <c r="C149" s="101"/>
    </row>
    <row r="150" spans="3:3" s="100" customFormat="1" x14ac:dyDescent="0.2">
      <c r="C150" s="101"/>
    </row>
    <row r="151" spans="3:3" s="100" customFormat="1" x14ac:dyDescent="0.2">
      <c r="C151" s="101"/>
    </row>
    <row r="152" spans="3:3" s="100" customFormat="1" x14ac:dyDescent="0.2">
      <c r="C152" s="101"/>
    </row>
    <row r="153" spans="3:3" s="100" customFormat="1" x14ac:dyDescent="0.2">
      <c r="C153" s="101"/>
    </row>
    <row r="154" spans="3:3" s="100" customFormat="1" x14ac:dyDescent="0.2">
      <c r="C154" s="101"/>
    </row>
    <row r="155" spans="3:3" s="100" customFormat="1" x14ac:dyDescent="0.2">
      <c r="C155" s="101"/>
    </row>
    <row r="156" spans="3:3" s="100" customFormat="1" x14ac:dyDescent="0.2">
      <c r="C156" s="101"/>
    </row>
    <row r="157" spans="3:3" s="100" customFormat="1" x14ac:dyDescent="0.2">
      <c r="C157" s="101"/>
    </row>
    <row r="158" spans="3:3" s="100" customFormat="1" x14ac:dyDescent="0.2">
      <c r="C158" s="101"/>
    </row>
    <row r="159" spans="3:3" s="100" customFormat="1" x14ac:dyDescent="0.2">
      <c r="C159" s="101"/>
    </row>
    <row r="160" spans="3:3" s="100" customFormat="1" x14ac:dyDescent="0.2">
      <c r="C160" s="101"/>
    </row>
    <row r="161" spans="3:3" s="100" customFormat="1" x14ac:dyDescent="0.2">
      <c r="C161" s="101"/>
    </row>
    <row r="162" spans="3:3" s="100" customFormat="1" x14ac:dyDescent="0.2">
      <c r="C162" s="101"/>
    </row>
    <row r="163" spans="3:3" s="100" customFormat="1" x14ac:dyDescent="0.2">
      <c r="C163" s="101"/>
    </row>
    <row r="164" spans="3:3" s="100" customFormat="1" x14ac:dyDescent="0.2">
      <c r="C164" s="101"/>
    </row>
    <row r="165" spans="3:3" s="100" customFormat="1" x14ac:dyDescent="0.2">
      <c r="C165" s="101"/>
    </row>
    <row r="166" spans="3:3" s="100" customFormat="1" x14ac:dyDescent="0.2">
      <c r="C166" s="101"/>
    </row>
    <row r="167" spans="3:3" s="100" customFormat="1" x14ac:dyDescent="0.2">
      <c r="C167" s="101"/>
    </row>
    <row r="168" spans="3:3" s="100" customFormat="1" x14ac:dyDescent="0.2">
      <c r="C168" s="101"/>
    </row>
    <row r="169" spans="3:3" s="100" customFormat="1" x14ac:dyDescent="0.2">
      <c r="C169" s="101"/>
    </row>
    <row r="170" spans="3:3" s="100" customFormat="1" x14ac:dyDescent="0.2">
      <c r="C170" s="101"/>
    </row>
    <row r="171" spans="3:3" s="100" customFormat="1" x14ac:dyDescent="0.2">
      <c r="C171" s="101"/>
    </row>
    <row r="172" spans="3:3" s="100" customFormat="1" x14ac:dyDescent="0.2">
      <c r="C172" s="101"/>
    </row>
    <row r="173" spans="3:3" s="100" customFormat="1" x14ac:dyDescent="0.2">
      <c r="C173" s="101"/>
    </row>
    <row r="174" spans="3:3" s="100" customFormat="1" x14ac:dyDescent="0.2">
      <c r="C174" s="101"/>
    </row>
    <row r="175" spans="3:3" s="100" customFormat="1" x14ac:dyDescent="0.2">
      <c r="C175" s="101"/>
    </row>
    <row r="176" spans="3:3" s="100" customFormat="1" x14ac:dyDescent="0.2">
      <c r="C176" s="101"/>
    </row>
    <row r="177" spans="3:3" s="100" customFormat="1" x14ac:dyDescent="0.2">
      <c r="C177" s="101"/>
    </row>
    <row r="178" spans="3:3" s="100" customFormat="1" x14ac:dyDescent="0.2">
      <c r="C178" s="101"/>
    </row>
    <row r="179" spans="3:3" s="100" customFormat="1" x14ac:dyDescent="0.2">
      <c r="C179" s="101"/>
    </row>
    <row r="180" spans="3:3" s="100" customFormat="1" x14ac:dyDescent="0.2">
      <c r="C180" s="101"/>
    </row>
  </sheetData>
  <protectedRanges>
    <protectedRange algorithmName="SHA-512" hashValue="wxc7yjAu/WzOairWkwIZDBos88lLusKRDGH8omcRn5qi0Xxjec9pQoenbPEfN9/K0q+MCEzZyojBBUs1atTiXw==" saltValue="wrBejiI7E6Xb2bRvtci0rg==" spinCount="100000" sqref="D4 X4 Z4 C6 D5:H6 I6:AA6 C5:D5 D2:AB3 R7:R40 T7:AA40 H7:J40 L7:L40 N7:N40 P7:P40" name="Rango1"/>
  </protectedRanges>
  <autoFilter ref="B6:AB40" xr:uid="{26E2E322-349E-4D76-A337-0ADFD55BBE26}"/>
  <mergeCells count="3">
    <mergeCell ref="D4:G4"/>
    <mergeCell ref="D5:H5"/>
    <mergeCell ref="H4:I4"/>
  </mergeCells>
  <conditionalFormatting sqref="I7:L40">
    <cfRule type="containsText" dxfId="9" priority="7" operator="containsText" text="Extremo">
      <formula>NOT(ISERROR(SEARCH("Extremo",I7)))</formula>
    </cfRule>
    <cfRule type="containsText" dxfId="8" priority="8" operator="containsText" text="Muy Bajo">
      <formula>NOT(ISERROR(SEARCH("Muy Bajo",I7)))</formula>
    </cfRule>
    <cfRule type="containsText" dxfId="7" priority="9" operator="containsText" text="Bajo">
      <formula>NOT(ISERROR(SEARCH("Bajo",I7)))</formula>
    </cfRule>
    <cfRule type="containsText" dxfId="6" priority="10" operator="containsText" text="Moderado">
      <formula>NOT(ISERROR(SEARCH("Moderado",I7)))</formula>
    </cfRule>
    <cfRule type="containsText" dxfId="5" priority="11" operator="containsText" text="Alto">
      <formula>NOT(ISERROR(SEARCH("Alto",I7)))</formula>
    </cfRule>
    <cfRule type="containsText" dxfId="4" priority="12" operator="containsText" text="Muy Alto">
      <formula>NOT(ISERROR(SEARCH("Muy Alto",I7)))</formula>
    </cfRule>
  </conditionalFormatting>
  <conditionalFormatting sqref="U7:V40">
    <cfRule type="expression" dxfId="3" priority="3">
      <formula>$U7&gt;=4</formula>
    </cfRule>
    <cfRule type="expression" dxfId="2" priority="4">
      <formula>$U7&gt;=3</formula>
    </cfRule>
    <cfRule type="expression" dxfId="1" priority="5">
      <formula>$U7&gt;=2</formula>
    </cfRule>
    <cfRule type="expression" dxfId="0" priority="6">
      <formula>$U7&lt;2</formula>
    </cfRule>
  </conditionalFormatting>
  <dataValidations xWindow="960" yWindow="481" count="31">
    <dataValidation allowBlank="1" showInputMessage="1" showErrorMessage="1" promptTitle="PRIORIZACIÓN AUDITORIAS AÑO 4" prompt="FAVOR NO DILIGENCIAR ESTA COLUMNA. Aparecerá automáticamente las unidades auditables que deben formar parte del Plan Anual de Auditorías del año 4, acorde con el ciclo de rotación de auditorias (aprobado por el Comité de Control Interno)." sqref="AA6" xr:uid="{11D856FE-8DD8-4C7F-81A1-3CAEB1B93715}"/>
    <dataValidation allowBlank="1" showInputMessage="1" showErrorMessage="1" promptTitle="CICLO ROTACION AUDITORIAS" prompt="FAVOR NO DIGITAR ESTA COLUMNA. Acá aparecerá automáticamente el ciclo de rotación de las auditorias con base en el nivel de criticidad de cada aspecto evaluable. (Ver hoja &quot;Parámetros&quot;)." sqref="W6" xr:uid="{D9127098-816C-4FFC-A2FA-4A22F6A71BA9}"/>
    <dataValidation allowBlank="1" showInputMessage="1" showErrorMessage="1" promptTitle="NIVEL DE CRITICIDAD" prompt="FAVOR NO DILIGENCIAR ESTA COLUMNA. La calificación se genera automáticamente al diligenciar las columnas editables con base en lo establecido en la hoja &quot;parámetros&quot;._x000a_Acá aparecerá el nivel de criticidad  semaforizado de cada aspecto evaluable." sqref="V6" xr:uid="{F4F588EB-EA59-46A8-BACE-D0215CA804FC}"/>
    <dataValidation allowBlank="1" showInputMessage="1" showErrorMessage="1" promptTitle="PONDERACION" prompt="FAVOR NO DILIGENCIAR ESTA COLUMNA._x000a_Acá aparecerá automáticamente el puntaje consolidado para el nivel de criticidad de cada aspecto evaluable." sqref="U6" xr:uid="{D772FD26-DDBC-4F10-8BE7-BB2130CDD4DC}"/>
    <dataValidation allowBlank="1" showInputMessage="1" showErrorMessage="1" promptTitle="IMPACTO EN EL PRESUPUESTO" prompt="Seleccione el impacto de ese aspecto evaluable en el presupuesto de la entidad. Para ello es necesario que registre en la hoja &quot;parámetros&quot; el presupuesto de gastos de la entidad y observe los criterios allí explicados." sqref="S6" xr:uid="{5CDEA2B5-9189-4CC4-86D6-A96B413EBD66}"/>
    <dataValidation allowBlank="1" showInputMessage="1" showErrorMessage="1" promptTitle="CALIFIC IMPACTO PRESUPUESTO" prompt="FAVOR NO DILIGENCIAR ESTA COLUMNA. La calificación se genera automáticamente al diligenciar la columna anterior con base en lo establecido en la hoja &quot;parámetros&quot;." sqref="T6" xr:uid="{CA3D1DE0-2249-4345-A9B0-4B8FE92E7434}"/>
    <dataValidation allowBlank="1" showInputMessage="1" showErrorMessage="1" promptTitle="CALIFICACION RESULTADO AUDIT ANT" prompt="FAVOR NO DILIGENCIAR ESTA COLUMNA. La calificación se genera automáticamente al diligenciar la columna anterior con base en lo establecido en la hoja &quot;parámetros&quot;." sqref="R6" xr:uid="{26DB4375-95B0-4F5C-9162-3D146651CAA2}"/>
    <dataValidation allowBlank="1" showInputMessage="1" showErrorMessage="1" promptTitle="RESULTADOS AUDITORIAS ANTERIORES" prompt="Seleccionar la cantidad de hallazgos abiertos que posee temática producto de auditorias internas y externas." sqref="Q6" xr:uid="{9BD260CE-8287-4221-B721-426A0EDFFDED}"/>
    <dataValidation allowBlank="1" showInputMessage="1" showErrorMessage="1" promptTitle="CALIFICACION IMPACTO OBJET ESTRA" prompt="FAVOR NO DILIGENCIAR ESTA COLUMNA. La calificación se genera automáticamente al diligenciar la columna anterior con base en lo establecido en la hoja &quot;parámetros&quot;." sqref="P6" xr:uid="{E81A5BCD-7F03-408D-BE90-A826C4DE90E0}"/>
    <dataValidation allowBlank="1" showInputMessage="1" showErrorMessage="1" promptTitle="IMPACTO OBJETIVOS ESTRATEGICOS" prompt="Seleccionar la opción que corresponda a la insidencia de este aspecto evaluable o temática en los objetivos estratégicos." sqref="O6" xr:uid="{A67D7215-5DD1-4C48-BFBF-7335E5AED91E}"/>
    <dataValidation allowBlank="1" showInputMessage="1" showErrorMessage="1" promptTitle="CALIFICACION INTERESES ALTA DIRE" prompt="FAVOR NO DILIGENCIAR ESTA COLUMNA. Esta calificación se generará automáticamente, respecto de la cantidad de PQR que seleccionó en la columna anterior." sqref="N6" xr:uid="{083FFBDC-690B-4179-8BD2-400972C7BC2D}"/>
    <dataValidation allowBlank="1" showInputMessage="1" showErrorMessage="1" promptTitle="TEMAS INTERES DIRECTIVOS" prompt="Seleccione la cantidad de PQR que tiene esta temática." sqref="M6" xr:uid="{7DC17132-145F-4CD5-AF18-FC353BAAA26B}"/>
    <dataValidation allowBlank="1" showInputMessage="1" showErrorMessage="1" promptTitle="CALIFICACION TIEMPO ULTIMA AUDIT" prompt="FAVOR NO DILIGENCIAR ESTA COLUMNA. Esta calificación aparecerá automáticamente con base en la hoja &quot;parámetros&quot; establecidos." sqref="L6" xr:uid="{25AD6911-F97F-4D8C-90D7-0ADF6034026D}"/>
    <dataValidation allowBlank="1" showInputMessage="1" showErrorMessage="1" promptTitle="TIEMPO DESDE ULTIMA AUDITORIA" prompt="Seleccione de la lista desplegable los años transcurridos desde la última auditoría o en caso que nunca se haya auditado seleccione &gt;4años." sqref="K6" xr:uid="{946A0955-8F4F-45B7-BB26-C4FC6CCBC80D}"/>
    <dataValidation type="decimal" allowBlank="1" showInputMessage="1" showErrorMessage="1" promptTitle="PORCENTAJE VARIABLE" prompt="Puede cambiar este porcentaje, siempre y cuando la suma de los porcentajes de las 6 variables sumen 100%, y de acuerdo con la dinámica y complejidad de la entidad." sqref="J5 N5 P5 R5 T5 L5" xr:uid="{07FE8482-0C12-46F7-A5C1-26FDD0D6B752}">
      <formula1>0</formula1>
      <formula2>1</formula2>
    </dataValidation>
    <dataValidation allowBlank="1" showInputMessage="1" showErrorMessage="1" promptTitle="FECHA APROBACION" prompt="Registre la fecha de aprobación del Universo de Auditoría Basado en Riesgos, por parte del Comité de Control Interno o Comité de Auditoría." sqref="U4" xr:uid="{9DD8BA1E-47CF-4757-B8EA-ACC091708E2C}"/>
    <dataValidation allowBlank="1" showInputMessage="1" showErrorMessage="1" promptTitle="TOTAL PUNTAJE RIESGOS" prompt="FAVOR NO DILIGENCIAR NADA EN ESTA COLUMNA. Aparecerá automáticamente el puntaje consolidado del total de riesgos que afectan cada aspecto evaluable." sqref="H6" xr:uid="{1CD1348A-AF66-4941-9062-7DC3499A4E2A}"/>
    <dataValidation allowBlank="1" showInputMessage="1" showErrorMessage="1" promptTitle="RIESGO INHERENTE CALIFICACION" prompt="FAVOR NO DILIGENCIAR NADA ACÁ. Esta columna se diligenciará automáticamente conforme a la hoja &quot;Parámetros&quot;. En esta columna aparecerá automáticamente la calificación que obtiene el nivel de riesgo inherente consolidado o ponderado." sqref="J6" xr:uid="{F451B80C-90B6-4FD2-BCC2-96C9D330ABEA}"/>
    <dataValidation allowBlank="1" showInputMessage="1" showErrorMessage="1" promptTitle="RIESGO INHERENTE" prompt="FAVOR NO DILIGENCIAR NADA ACÁ. Este columna se diligenciará automáticamente conforme a la hoja &quot;Parámetros&quot;. Acá aparecerá automáticamente el nivel de riesgo ponderado o consolidado para cada aspecto evaluable (unidad auditable)." sqref="I6" xr:uid="{B0AA1CB9-B8B9-48D9-B2AB-C462ED0073DE}"/>
    <dataValidation allowBlank="1" showInputMessage="1" showErrorMessage="1" promptTitle="Riesgo inherente" prompt="Digite la cantidad de riesgos inherentes por cada nivel que tiene el aspecto evaluable." sqref="D5:H5" xr:uid="{2AA9B664-68C3-4B3D-B536-2924427C3855}"/>
    <dataValidation allowBlank="1" showInputMessage="1" showErrorMessage="1" promptTitle="CODIGO" prompt="En caso que utilicen control documental o referenciación en los papeles de trabajo, en este espacio podrá colocar el código (alfabético, numérico o alfanumèrico) correspondiente." sqref="D4:G4" xr:uid="{C83C7E6C-1C1F-4F6D-A843-715B4D994CF7}"/>
    <dataValidation allowBlank="1" showInputMessage="1" showErrorMessage="1" promptTitle="LOGO Y NOBRE ENTIDAD" prompt="En este espacio inserte el logo de la entidad o escriba el nombre de la misma." sqref="C2" xr:uid="{7FC3DA87-78B1-4730-81C7-7D36A4AC82CF}"/>
    <dataValidation allowBlank="1" showInputMessage="1" showErrorMessage="1" promptTitle="Aspectos evaluables" prompt="Tambien son conocidos como unidades auditables, son todos aquellos aspectos que pueden ser evaluados o auditados y que se convertirán en un informe de auditoria o un informe de autoevaluación." sqref="C6" xr:uid="{C460C15E-1466-4E15-B2E7-7BC8978497A7}"/>
    <dataValidation allowBlank="1" showInputMessage="1" showErrorMessage="1" promptTitle="PRIORIZACION AUDITORIAS AÑO 1 " prompt="FAVOR NO DILIGENCIAR ESTA COLUMNA. Aparecerá automáticamente las unidades auditables que deben formar parte del Plan Anual de Auditorías del año 1, acorde con el ciclo de rotación de auditorias (aprobado por el Comité de Control Interno)." sqref="X6" xr:uid="{3455E55B-66A9-4A42-9855-DFA6F2E36A24}"/>
    <dataValidation allowBlank="1" showInputMessage="1" showErrorMessage="1" promptTitle="PRIORIZACIÓN AUDITORIAS AÑO 2 " prompt="FAVOR NO DILIGENCIAR ESTA COLUMNA. Aparecerá automáticamente las unidades auditables que deben formar parte del Plan Anual de Auditorías del año 2, acorde con el ciclo de rotación de auditorias (aprobado por el Comité de Control Interno)." sqref="Y6" xr:uid="{7E384C16-0561-4211-8B79-E87455F97B7A}"/>
    <dataValidation allowBlank="1" showInputMessage="1" showErrorMessage="1" promptTitle="PRIORIZACIÓN AUDITORIAS AÑO 3" prompt="FAVOR NO DILIGENCIAR ESTA COLUMNA. Aparecerá automáticamente las unidades auditables que deben formar parte del Plan Anual de Auditorías del año 3, acorde con el ciclo de rotación de auditorias (aprobado por el Comité de Control Interno)." sqref="Z6" xr:uid="{5FB05959-1163-4EA0-A462-899AFBE1EA0C}"/>
    <dataValidation type="list" allowBlank="1" showInputMessage="1" showErrorMessage="1" sqref="K7:K40" xr:uid="{76AB861F-B301-465F-B1D5-55124DB2087E}">
      <formula1>Tiempo_Ult_Aud_Def</formula1>
    </dataValidation>
    <dataValidation type="list" allowBlank="1" showInputMessage="1" showErrorMessage="1" sqref="S7:S40" xr:uid="{0709EDB3-0428-4DD7-AD5F-F21F2F5E66F3}">
      <formula1>Impacto_Ppto_Def</formula1>
    </dataValidation>
    <dataValidation type="list" allowBlank="1" showInputMessage="1" showErrorMessage="1" sqref="Q7:Q40" xr:uid="{D0B8103A-F72D-442C-B3DF-7D51C9E1F577}">
      <formula1>Result_Aud_Ant_Def</formula1>
    </dataValidation>
    <dataValidation type="list" allowBlank="1" showInputMessage="1" showErrorMessage="1" promptTitle="Temas interés Alta Dirección" prompt="Número de solicitudes por Gerentes y/o Directivos/ Temas de seguimiento alta direccion con menor repeticion en un periodo de seis meses ( de 0 a 3 repeticiones en diferentes comites)" sqref="M7:M40" xr:uid="{E5555489-8742-46F9-8DCE-8DFC3622DCB4}">
      <formula1>Nivel_Directivo_Def_PQR</formula1>
    </dataValidation>
    <dataValidation type="list" allowBlank="1" showInputMessage="1" showErrorMessage="1" sqref="O7:O40" xr:uid="{662F7FAF-1BC1-4678-A9BA-2D67E93F3B2D}">
      <formula1>Impacto_Obj_Est_Def</formula1>
    </dataValidation>
  </dataValidations>
  <printOptions verticalCentered="1"/>
  <pageMargins left="0.70866141732283472" right="0.70866141732283472" top="0.74803149606299213" bottom="0.74803149606299213" header="0.31496062992125984" footer="0.31496062992125984"/>
  <pageSetup paperSize="5"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24"/>
  <sheetViews>
    <sheetView zoomScale="125" zoomScaleNormal="125" zoomScalePageLayoutView="125" workbookViewId="0">
      <selection activeCell="E9" sqref="E9:E10"/>
    </sheetView>
  </sheetViews>
  <sheetFormatPr baseColWidth="10" defaultColWidth="11.42578125" defaultRowHeight="15" x14ac:dyDescent="0.25"/>
  <cols>
    <col min="1" max="1" width="3.42578125" style="6" customWidth="1"/>
    <col min="2" max="2" width="29.28515625" style="6" customWidth="1"/>
    <col min="3" max="4" width="31.140625" style="6" customWidth="1"/>
    <col min="5" max="5" width="17" style="6" customWidth="1"/>
    <col min="6" max="6" width="13.7109375" style="6" customWidth="1"/>
    <col min="7" max="239" width="11.42578125" style="6"/>
    <col min="240" max="240" width="14.42578125" style="6" customWidth="1"/>
    <col min="241" max="241" width="38" style="6" customWidth="1"/>
    <col min="242" max="242" width="31.42578125" style="6" customWidth="1"/>
    <col min="243" max="243" width="21.42578125" style="6" customWidth="1"/>
    <col min="244" max="244" width="19" style="6" customWidth="1"/>
    <col min="245" max="245" width="14" style="6" customWidth="1"/>
    <col min="246" max="246" width="19.140625" style="6" customWidth="1"/>
    <col min="247" max="247" width="15.85546875" style="6" customWidth="1"/>
    <col min="248" max="249" width="11.42578125" style="6"/>
    <col min="250" max="250" width="12.85546875" style="6" customWidth="1"/>
    <col min="251" max="251" width="11.42578125" style="6" customWidth="1"/>
    <col min="252" max="252" width="14.42578125" style="6" customWidth="1"/>
    <col min="253" max="495" width="11.42578125" style="6"/>
    <col min="496" max="496" width="14.42578125" style="6" customWidth="1"/>
    <col min="497" max="497" width="38" style="6" customWidth="1"/>
    <col min="498" max="498" width="31.42578125" style="6" customWidth="1"/>
    <col min="499" max="499" width="21.42578125" style="6" customWidth="1"/>
    <col min="500" max="500" width="19" style="6" customWidth="1"/>
    <col min="501" max="501" width="14" style="6" customWidth="1"/>
    <col min="502" max="502" width="19.140625" style="6" customWidth="1"/>
    <col min="503" max="503" width="15.85546875" style="6" customWidth="1"/>
    <col min="504" max="505" width="11.42578125" style="6"/>
    <col min="506" max="506" width="12.85546875" style="6" customWidth="1"/>
    <col min="507" max="507" width="11.42578125" style="6" customWidth="1"/>
    <col min="508" max="508" width="14.42578125" style="6" customWidth="1"/>
    <col min="509" max="751" width="11.42578125" style="6"/>
    <col min="752" max="752" width="14.42578125" style="6" customWidth="1"/>
    <col min="753" max="753" width="38" style="6" customWidth="1"/>
    <col min="754" max="754" width="31.42578125" style="6" customWidth="1"/>
    <col min="755" max="755" width="21.42578125" style="6" customWidth="1"/>
    <col min="756" max="756" width="19" style="6" customWidth="1"/>
    <col min="757" max="757" width="14" style="6" customWidth="1"/>
    <col min="758" max="758" width="19.140625" style="6" customWidth="1"/>
    <col min="759" max="759" width="15.85546875" style="6" customWidth="1"/>
    <col min="760" max="761" width="11.42578125" style="6"/>
    <col min="762" max="762" width="12.85546875" style="6" customWidth="1"/>
    <col min="763" max="763" width="11.42578125" style="6" customWidth="1"/>
    <col min="764" max="764" width="14.42578125" style="6" customWidth="1"/>
    <col min="765" max="1007" width="11.42578125" style="6"/>
    <col min="1008" max="1008" width="14.42578125" style="6" customWidth="1"/>
    <col min="1009" max="1009" width="38" style="6" customWidth="1"/>
    <col min="1010" max="1010" width="31.42578125" style="6" customWidth="1"/>
    <col min="1011" max="1011" width="21.42578125" style="6" customWidth="1"/>
    <col min="1012" max="1012" width="19" style="6" customWidth="1"/>
    <col min="1013" max="1013" width="14" style="6" customWidth="1"/>
    <col min="1014" max="1014" width="19.140625" style="6" customWidth="1"/>
    <col min="1015" max="1015" width="15.85546875" style="6" customWidth="1"/>
    <col min="1016" max="1017" width="11.42578125" style="6"/>
    <col min="1018" max="1018" width="12.85546875" style="6" customWidth="1"/>
    <col min="1019" max="1019" width="11.42578125" style="6" customWidth="1"/>
    <col min="1020" max="1020" width="14.42578125" style="6" customWidth="1"/>
    <col min="1021" max="1263" width="11.42578125" style="6"/>
    <col min="1264" max="1264" width="14.42578125" style="6" customWidth="1"/>
    <col min="1265" max="1265" width="38" style="6" customWidth="1"/>
    <col min="1266" max="1266" width="31.42578125" style="6" customWidth="1"/>
    <col min="1267" max="1267" width="21.42578125" style="6" customWidth="1"/>
    <col min="1268" max="1268" width="19" style="6" customWidth="1"/>
    <col min="1269" max="1269" width="14" style="6" customWidth="1"/>
    <col min="1270" max="1270" width="19.140625" style="6" customWidth="1"/>
    <col min="1271" max="1271" width="15.85546875" style="6" customWidth="1"/>
    <col min="1272" max="1273" width="11.42578125" style="6"/>
    <col min="1274" max="1274" width="12.85546875" style="6" customWidth="1"/>
    <col min="1275" max="1275" width="11.42578125" style="6" customWidth="1"/>
    <col min="1276" max="1276" width="14.42578125" style="6" customWidth="1"/>
    <col min="1277" max="1519" width="11.42578125" style="6"/>
    <col min="1520" max="1520" width="14.42578125" style="6" customWidth="1"/>
    <col min="1521" max="1521" width="38" style="6" customWidth="1"/>
    <col min="1522" max="1522" width="31.42578125" style="6" customWidth="1"/>
    <col min="1523" max="1523" width="21.42578125" style="6" customWidth="1"/>
    <col min="1524" max="1524" width="19" style="6" customWidth="1"/>
    <col min="1525" max="1525" width="14" style="6" customWidth="1"/>
    <col min="1526" max="1526" width="19.140625" style="6" customWidth="1"/>
    <col min="1527" max="1527" width="15.85546875" style="6" customWidth="1"/>
    <col min="1528" max="1529" width="11.42578125" style="6"/>
    <col min="1530" max="1530" width="12.85546875" style="6" customWidth="1"/>
    <col min="1531" max="1531" width="11.42578125" style="6" customWidth="1"/>
    <col min="1532" max="1532" width="14.42578125" style="6" customWidth="1"/>
    <col min="1533" max="1775" width="11.42578125" style="6"/>
    <col min="1776" max="1776" width="14.42578125" style="6" customWidth="1"/>
    <col min="1777" max="1777" width="38" style="6" customWidth="1"/>
    <col min="1778" max="1778" width="31.42578125" style="6" customWidth="1"/>
    <col min="1779" max="1779" width="21.42578125" style="6" customWidth="1"/>
    <col min="1780" max="1780" width="19" style="6" customWidth="1"/>
    <col min="1781" max="1781" width="14" style="6" customWidth="1"/>
    <col min="1782" max="1782" width="19.140625" style="6" customWidth="1"/>
    <col min="1783" max="1783" width="15.85546875" style="6" customWidth="1"/>
    <col min="1784" max="1785" width="11.42578125" style="6"/>
    <col min="1786" max="1786" width="12.85546875" style="6" customWidth="1"/>
    <col min="1787" max="1787" width="11.42578125" style="6" customWidth="1"/>
    <col min="1788" max="1788" width="14.42578125" style="6" customWidth="1"/>
    <col min="1789" max="2031" width="11.42578125" style="6"/>
    <col min="2032" max="2032" width="14.42578125" style="6" customWidth="1"/>
    <col min="2033" max="2033" width="38" style="6" customWidth="1"/>
    <col min="2034" max="2034" width="31.42578125" style="6" customWidth="1"/>
    <col min="2035" max="2035" width="21.42578125" style="6" customWidth="1"/>
    <col min="2036" max="2036" width="19" style="6" customWidth="1"/>
    <col min="2037" max="2037" width="14" style="6" customWidth="1"/>
    <col min="2038" max="2038" width="19.140625" style="6" customWidth="1"/>
    <col min="2039" max="2039" width="15.85546875" style="6" customWidth="1"/>
    <col min="2040" max="2041" width="11.42578125" style="6"/>
    <col min="2042" max="2042" width="12.85546875" style="6" customWidth="1"/>
    <col min="2043" max="2043" width="11.42578125" style="6" customWidth="1"/>
    <col min="2044" max="2044" width="14.42578125" style="6" customWidth="1"/>
    <col min="2045" max="2287" width="11.42578125" style="6"/>
    <col min="2288" max="2288" width="14.42578125" style="6" customWidth="1"/>
    <col min="2289" max="2289" width="38" style="6" customWidth="1"/>
    <col min="2290" max="2290" width="31.42578125" style="6" customWidth="1"/>
    <col min="2291" max="2291" width="21.42578125" style="6" customWidth="1"/>
    <col min="2292" max="2292" width="19" style="6" customWidth="1"/>
    <col min="2293" max="2293" width="14" style="6" customWidth="1"/>
    <col min="2294" max="2294" width="19.140625" style="6" customWidth="1"/>
    <col min="2295" max="2295" width="15.85546875" style="6" customWidth="1"/>
    <col min="2296" max="2297" width="11.42578125" style="6"/>
    <col min="2298" max="2298" width="12.85546875" style="6" customWidth="1"/>
    <col min="2299" max="2299" width="11.42578125" style="6" customWidth="1"/>
    <col min="2300" max="2300" width="14.42578125" style="6" customWidth="1"/>
    <col min="2301" max="2543" width="11.42578125" style="6"/>
    <col min="2544" max="2544" width="14.42578125" style="6" customWidth="1"/>
    <col min="2545" max="2545" width="38" style="6" customWidth="1"/>
    <col min="2546" max="2546" width="31.42578125" style="6" customWidth="1"/>
    <col min="2547" max="2547" width="21.42578125" style="6" customWidth="1"/>
    <col min="2548" max="2548" width="19" style="6" customWidth="1"/>
    <col min="2549" max="2549" width="14" style="6" customWidth="1"/>
    <col min="2550" max="2550" width="19.140625" style="6" customWidth="1"/>
    <col min="2551" max="2551" width="15.85546875" style="6" customWidth="1"/>
    <col min="2552" max="2553" width="11.42578125" style="6"/>
    <col min="2554" max="2554" width="12.85546875" style="6" customWidth="1"/>
    <col min="2555" max="2555" width="11.42578125" style="6" customWidth="1"/>
    <col min="2556" max="2556" width="14.42578125" style="6" customWidth="1"/>
    <col min="2557" max="2799" width="11.42578125" style="6"/>
    <col min="2800" max="2800" width="14.42578125" style="6" customWidth="1"/>
    <col min="2801" max="2801" width="38" style="6" customWidth="1"/>
    <col min="2802" max="2802" width="31.42578125" style="6" customWidth="1"/>
    <col min="2803" max="2803" width="21.42578125" style="6" customWidth="1"/>
    <col min="2804" max="2804" width="19" style="6" customWidth="1"/>
    <col min="2805" max="2805" width="14" style="6" customWidth="1"/>
    <col min="2806" max="2806" width="19.140625" style="6" customWidth="1"/>
    <col min="2807" max="2807" width="15.85546875" style="6" customWidth="1"/>
    <col min="2808" max="2809" width="11.42578125" style="6"/>
    <col min="2810" max="2810" width="12.85546875" style="6" customWidth="1"/>
    <col min="2811" max="2811" width="11.42578125" style="6" customWidth="1"/>
    <col min="2812" max="2812" width="14.42578125" style="6" customWidth="1"/>
    <col min="2813" max="3055" width="11.42578125" style="6"/>
    <col min="3056" max="3056" width="14.42578125" style="6" customWidth="1"/>
    <col min="3057" max="3057" width="38" style="6" customWidth="1"/>
    <col min="3058" max="3058" width="31.42578125" style="6" customWidth="1"/>
    <col min="3059" max="3059" width="21.42578125" style="6" customWidth="1"/>
    <col min="3060" max="3060" width="19" style="6" customWidth="1"/>
    <col min="3061" max="3061" width="14" style="6" customWidth="1"/>
    <col min="3062" max="3062" width="19.140625" style="6" customWidth="1"/>
    <col min="3063" max="3063" width="15.85546875" style="6" customWidth="1"/>
    <col min="3064" max="3065" width="11.42578125" style="6"/>
    <col min="3066" max="3066" width="12.85546875" style="6" customWidth="1"/>
    <col min="3067" max="3067" width="11.42578125" style="6" customWidth="1"/>
    <col min="3068" max="3068" width="14.42578125" style="6" customWidth="1"/>
    <col min="3069" max="3311" width="11.42578125" style="6"/>
    <col min="3312" max="3312" width="14.42578125" style="6" customWidth="1"/>
    <col min="3313" max="3313" width="38" style="6" customWidth="1"/>
    <col min="3314" max="3314" width="31.42578125" style="6" customWidth="1"/>
    <col min="3315" max="3315" width="21.42578125" style="6" customWidth="1"/>
    <col min="3316" max="3316" width="19" style="6" customWidth="1"/>
    <col min="3317" max="3317" width="14" style="6" customWidth="1"/>
    <col min="3318" max="3318" width="19.140625" style="6" customWidth="1"/>
    <col min="3319" max="3319" width="15.85546875" style="6" customWidth="1"/>
    <col min="3320" max="3321" width="11.42578125" style="6"/>
    <col min="3322" max="3322" width="12.85546875" style="6" customWidth="1"/>
    <col min="3323" max="3323" width="11.42578125" style="6" customWidth="1"/>
    <col min="3324" max="3324" width="14.42578125" style="6" customWidth="1"/>
    <col min="3325" max="3567" width="11.42578125" style="6"/>
    <col min="3568" max="3568" width="14.42578125" style="6" customWidth="1"/>
    <col min="3569" max="3569" width="38" style="6" customWidth="1"/>
    <col min="3570" max="3570" width="31.42578125" style="6" customWidth="1"/>
    <col min="3571" max="3571" width="21.42578125" style="6" customWidth="1"/>
    <col min="3572" max="3572" width="19" style="6" customWidth="1"/>
    <col min="3573" max="3573" width="14" style="6" customWidth="1"/>
    <col min="3574" max="3574" width="19.140625" style="6" customWidth="1"/>
    <col min="3575" max="3575" width="15.85546875" style="6" customWidth="1"/>
    <col min="3576" max="3577" width="11.42578125" style="6"/>
    <col min="3578" max="3578" width="12.85546875" style="6" customWidth="1"/>
    <col min="3579" max="3579" width="11.42578125" style="6" customWidth="1"/>
    <col min="3580" max="3580" width="14.42578125" style="6" customWidth="1"/>
    <col min="3581" max="3823" width="11.42578125" style="6"/>
    <col min="3824" max="3824" width="14.42578125" style="6" customWidth="1"/>
    <col min="3825" max="3825" width="38" style="6" customWidth="1"/>
    <col min="3826" max="3826" width="31.42578125" style="6" customWidth="1"/>
    <col min="3827" max="3827" width="21.42578125" style="6" customWidth="1"/>
    <col min="3828" max="3828" width="19" style="6" customWidth="1"/>
    <col min="3829" max="3829" width="14" style="6" customWidth="1"/>
    <col min="3830" max="3830" width="19.140625" style="6" customWidth="1"/>
    <col min="3831" max="3831" width="15.85546875" style="6" customWidth="1"/>
    <col min="3832" max="3833" width="11.42578125" style="6"/>
    <col min="3834" max="3834" width="12.85546875" style="6" customWidth="1"/>
    <col min="3835" max="3835" width="11.42578125" style="6" customWidth="1"/>
    <col min="3836" max="3836" width="14.42578125" style="6" customWidth="1"/>
    <col min="3837" max="4079" width="11.42578125" style="6"/>
    <col min="4080" max="4080" width="14.42578125" style="6" customWidth="1"/>
    <col min="4081" max="4081" width="38" style="6" customWidth="1"/>
    <col min="4082" max="4082" width="31.42578125" style="6" customWidth="1"/>
    <col min="4083" max="4083" width="21.42578125" style="6" customWidth="1"/>
    <col min="4084" max="4084" width="19" style="6" customWidth="1"/>
    <col min="4085" max="4085" width="14" style="6" customWidth="1"/>
    <col min="4086" max="4086" width="19.140625" style="6" customWidth="1"/>
    <col min="4087" max="4087" width="15.85546875" style="6" customWidth="1"/>
    <col min="4088" max="4089" width="11.42578125" style="6"/>
    <col min="4090" max="4090" width="12.85546875" style="6" customWidth="1"/>
    <col min="4091" max="4091" width="11.42578125" style="6" customWidth="1"/>
    <col min="4092" max="4092" width="14.42578125" style="6" customWidth="1"/>
    <col min="4093" max="4335" width="11.42578125" style="6"/>
    <col min="4336" max="4336" width="14.42578125" style="6" customWidth="1"/>
    <col min="4337" max="4337" width="38" style="6" customWidth="1"/>
    <col min="4338" max="4338" width="31.42578125" style="6" customWidth="1"/>
    <col min="4339" max="4339" width="21.42578125" style="6" customWidth="1"/>
    <col min="4340" max="4340" width="19" style="6" customWidth="1"/>
    <col min="4341" max="4341" width="14" style="6" customWidth="1"/>
    <col min="4342" max="4342" width="19.140625" style="6" customWidth="1"/>
    <col min="4343" max="4343" width="15.85546875" style="6" customWidth="1"/>
    <col min="4344" max="4345" width="11.42578125" style="6"/>
    <col min="4346" max="4346" width="12.85546875" style="6" customWidth="1"/>
    <col min="4347" max="4347" width="11.42578125" style="6" customWidth="1"/>
    <col min="4348" max="4348" width="14.42578125" style="6" customWidth="1"/>
    <col min="4349" max="4591" width="11.42578125" style="6"/>
    <col min="4592" max="4592" width="14.42578125" style="6" customWidth="1"/>
    <col min="4593" max="4593" width="38" style="6" customWidth="1"/>
    <col min="4594" max="4594" width="31.42578125" style="6" customWidth="1"/>
    <col min="4595" max="4595" width="21.42578125" style="6" customWidth="1"/>
    <col min="4596" max="4596" width="19" style="6" customWidth="1"/>
    <col min="4597" max="4597" width="14" style="6" customWidth="1"/>
    <col min="4598" max="4598" width="19.140625" style="6" customWidth="1"/>
    <col min="4599" max="4599" width="15.85546875" style="6" customWidth="1"/>
    <col min="4600" max="4601" width="11.42578125" style="6"/>
    <col min="4602" max="4602" width="12.85546875" style="6" customWidth="1"/>
    <col min="4603" max="4603" width="11.42578125" style="6" customWidth="1"/>
    <col min="4604" max="4604" width="14.42578125" style="6" customWidth="1"/>
    <col min="4605" max="4847" width="11.42578125" style="6"/>
    <col min="4848" max="4848" width="14.42578125" style="6" customWidth="1"/>
    <col min="4849" max="4849" width="38" style="6" customWidth="1"/>
    <col min="4850" max="4850" width="31.42578125" style="6" customWidth="1"/>
    <col min="4851" max="4851" width="21.42578125" style="6" customWidth="1"/>
    <col min="4852" max="4852" width="19" style="6" customWidth="1"/>
    <col min="4853" max="4853" width="14" style="6" customWidth="1"/>
    <col min="4854" max="4854" width="19.140625" style="6" customWidth="1"/>
    <col min="4855" max="4855" width="15.85546875" style="6" customWidth="1"/>
    <col min="4856" max="4857" width="11.42578125" style="6"/>
    <col min="4858" max="4858" width="12.85546875" style="6" customWidth="1"/>
    <col min="4859" max="4859" width="11.42578125" style="6" customWidth="1"/>
    <col min="4860" max="4860" width="14.42578125" style="6" customWidth="1"/>
    <col min="4861" max="5103" width="11.42578125" style="6"/>
    <col min="5104" max="5104" width="14.42578125" style="6" customWidth="1"/>
    <col min="5105" max="5105" width="38" style="6" customWidth="1"/>
    <col min="5106" max="5106" width="31.42578125" style="6" customWidth="1"/>
    <col min="5107" max="5107" width="21.42578125" style="6" customWidth="1"/>
    <col min="5108" max="5108" width="19" style="6" customWidth="1"/>
    <col min="5109" max="5109" width="14" style="6" customWidth="1"/>
    <col min="5110" max="5110" width="19.140625" style="6" customWidth="1"/>
    <col min="5111" max="5111" width="15.85546875" style="6" customWidth="1"/>
    <col min="5112" max="5113" width="11.42578125" style="6"/>
    <col min="5114" max="5114" width="12.85546875" style="6" customWidth="1"/>
    <col min="5115" max="5115" width="11.42578125" style="6" customWidth="1"/>
    <col min="5116" max="5116" width="14.42578125" style="6" customWidth="1"/>
    <col min="5117" max="5359" width="11.42578125" style="6"/>
    <col min="5360" max="5360" width="14.42578125" style="6" customWidth="1"/>
    <col min="5361" max="5361" width="38" style="6" customWidth="1"/>
    <col min="5362" max="5362" width="31.42578125" style="6" customWidth="1"/>
    <col min="5363" max="5363" width="21.42578125" style="6" customWidth="1"/>
    <col min="5364" max="5364" width="19" style="6" customWidth="1"/>
    <col min="5365" max="5365" width="14" style="6" customWidth="1"/>
    <col min="5366" max="5366" width="19.140625" style="6" customWidth="1"/>
    <col min="5367" max="5367" width="15.85546875" style="6" customWidth="1"/>
    <col min="5368" max="5369" width="11.42578125" style="6"/>
    <col min="5370" max="5370" width="12.85546875" style="6" customWidth="1"/>
    <col min="5371" max="5371" width="11.42578125" style="6" customWidth="1"/>
    <col min="5372" max="5372" width="14.42578125" style="6" customWidth="1"/>
    <col min="5373" max="5615" width="11.42578125" style="6"/>
    <col min="5616" max="5616" width="14.42578125" style="6" customWidth="1"/>
    <col min="5617" max="5617" width="38" style="6" customWidth="1"/>
    <col min="5618" max="5618" width="31.42578125" style="6" customWidth="1"/>
    <col min="5619" max="5619" width="21.42578125" style="6" customWidth="1"/>
    <col min="5620" max="5620" width="19" style="6" customWidth="1"/>
    <col min="5621" max="5621" width="14" style="6" customWidth="1"/>
    <col min="5622" max="5622" width="19.140625" style="6" customWidth="1"/>
    <col min="5623" max="5623" width="15.85546875" style="6" customWidth="1"/>
    <col min="5624" max="5625" width="11.42578125" style="6"/>
    <col min="5626" max="5626" width="12.85546875" style="6" customWidth="1"/>
    <col min="5627" max="5627" width="11.42578125" style="6" customWidth="1"/>
    <col min="5628" max="5628" width="14.42578125" style="6" customWidth="1"/>
    <col min="5629" max="5871" width="11.42578125" style="6"/>
    <col min="5872" max="5872" width="14.42578125" style="6" customWidth="1"/>
    <col min="5873" max="5873" width="38" style="6" customWidth="1"/>
    <col min="5874" max="5874" width="31.42578125" style="6" customWidth="1"/>
    <col min="5875" max="5875" width="21.42578125" style="6" customWidth="1"/>
    <col min="5876" max="5876" width="19" style="6" customWidth="1"/>
    <col min="5877" max="5877" width="14" style="6" customWidth="1"/>
    <col min="5878" max="5878" width="19.140625" style="6" customWidth="1"/>
    <col min="5879" max="5879" width="15.85546875" style="6" customWidth="1"/>
    <col min="5880" max="5881" width="11.42578125" style="6"/>
    <col min="5882" max="5882" width="12.85546875" style="6" customWidth="1"/>
    <col min="5883" max="5883" width="11.42578125" style="6" customWidth="1"/>
    <col min="5884" max="5884" width="14.42578125" style="6" customWidth="1"/>
    <col min="5885" max="6127" width="11.42578125" style="6"/>
    <col min="6128" max="6128" width="14.42578125" style="6" customWidth="1"/>
    <col min="6129" max="6129" width="38" style="6" customWidth="1"/>
    <col min="6130" max="6130" width="31.42578125" style="6" customWidth="1"/>
    <col min="6131" max="6131" width="21.42578125" style="6" customWidth="1"/>
    <col min="6132" max="6132" width="19" style="6" customWidth="1"/>
    <col min="6133" max="6133" width="14" style="6" customWidth="1"/>
    <col min="6134" max="6134" width="19.140625" style="6" customWidth="1"/>
    <col min="6135" max="6135" width="15.85546875" style="6" customWidth="1"/>
    <col min="6136" max="6137" width="11.42578125" style="6"/>
    <col min="6138" max="6138" width="12.85546875" style="6" customWidth="1"/>
    <col min="6139" max="6139" width="11.42578125" style="6" customWidth="1"/>
    <col min="6140" max="6140" width="14.42578125" style="6" customWidth="1"/>
    <col min="6141" max="6383" width="11.42578125" style="6"/>
    <col min="6384" max="6384" width="14.42578125" style="6" customWidth="1"/>
    <col min="6385" max="6385" width="38" style="6" customWidth="1"/>
    <col min="6386" max="6386" width="31.42578125" style="6" customWidth="1"/>
    <col min="6387" max="6387" width="21.42578125" style="6" customWidth="1"/>
    <col min="6388" max="6388" width="19" style="6" customWidth="1"/>
    <col min="6389" max="6389" width="14" style="6" customWidth="1"/>
    <col min="6390" max="6390" width="19.140625" style="6" customWidth="1"/>
    <col min="6391" max="6391" width="15.85546875" style="6" customWidth="1"/>
    <col min="6392" max="6393" width="11.42578125" style="6"/>
    <col min="6394" max="6394" width="12.85546875" style="6" customWidth="1"/>
    <col min="6395" max="6395" width="11.42578125" style="6" customWidth="1"/>
    <col min="6396" max="6396" width="14.42578125" style="6" customWidth="1"/>
    <col min="6397" max="6639" width="11.42578125" style="6"/>
    <col min="6640" max="6640" width="14.42578125" style="6" customWidth="1"/>
    <col min="6641" max="6641" width="38" style="6" customWidth="1"/>
    <col min="6642" max="6642" width="31.42578125" style="6" customWidth="1"/>
    <col min="6643" max="6643" width="21.42578125" style="6" customWidth="1"/>
    <col min="6644" max="6644" width="19" style="6" customWidth="1"/>
    <col min="6645" max="6645" width="14" style="6" customWidth="1"/>
    <col min="6646" max="6646" width="19.140625" style="6" customWidth="1"/>
    <col min="6647" max="6647" width="15.85546875" style="6" customWidth="1"/>
    <col min="6648" max="6649" width="11.42578125" style="6"/>
    <col min="6650" max="6650" width="12.85546875" style="6" customWidth="1"/>
    <col min="6651" max="6651" width="11.42578125" style="6" customWidth="1"/>
    <col min="6652" max="6652" width="14.42578125" style="6" customWidth="1"/>
    <col min="6653" max="6895" width="11.42578125" style="6"/>
    <col min="6896" max="6896" width="14.42578125" style="6" customWidth="1"/>
    <col min="6897" max="6897" width="38" style="6" customWidth="1"/>
    <col min="6898" max="6898" width="31.42578125" style="6" customWidth="1"/>
    <col min="6899" max="6899" width="21.42578125" style="6" customWidth="1"/>
    <col min="6900" max="6900" width="19" style="6" customWidth="1"/>
    <col min="6901" max="6901" width="14" style="6" customWidth="1"/>
    <col min="6902" max="6902" width="19.140625" style="6" customWidth="1"/>
    <col min="6903" max="6903" width="15.85546875" style="6" customWidth="1"/>
    <col min="6904" max="6905" width="11.42578125" style="6"/>
    <col min="6906" max="6906" width="12.85546875" style="6" customWidth="1"/>
    <col min="6907" max="6907" width="11.42578125" style="6" customWidth="1"/>
    <col min="6908" max="6908" width="14.42578125" style="6" customWidth="1"/>
    <col min="6909" max="7151" width="11.42578125" style="6"/>
    <col min="7152" max="7152" width="14.42578125" style="6" customWidth="1"/>
    <col min="7153" max="7153" width="38" style="6" customWidth="1"/>
    <col min="7154" max="7154" width="31.42578125" style="6" customWidth="1"/>
    <col min="7155" max="7155" width="21.42578125" style="6" customWidth="1"/>
    <col min="7156" max="7156" width="19" style="6" customWidth="1"/>
    <col min="7157" max="7157" width="14" style="6" customWidth="1"/>
    <col min="7158" max="7158" width="19.140625" style="6" customWidth="1"/>
    <col min="7159" max="7159" width="15.85546875" style="6" customWidth="1"/>
    <col min="7160" max="7161" width="11.42578125" style="6"/>
    <col min="7162" max="7162" width="12.85546875" style="6" customWidth="1"/>
    <col min="7163" max="7163" width="11.42578125" style="6" customWidth="1"/>
    <col min="7164" max="7164" width="14.42578125" style="6" customWidth="1"/>
    <col min="7165" max="7407" width="11.42578125" style="6"/>
    <col min="7408" max="7408" width="14.42578125" style="6" customWidth="1"/>
    <col min="7409" max="7409" width="38" style="6" customWidth="1"/>
    <col min="7410" max="7410" width="31.42578125" style="6" customWidth="1"/>
    <col min="7411" max="7411" width="21.42578125" style="6" customWidth="1"/>
    <col min="7412" max="7412" width="19" style="6" customWidth="1"/>
    <col min="7413" max="7413" width="14" style="6" customWidth="1"/>
    <col min="7414" max="7414" width="19.140625" style="6" customWidth="1"/>
    <col min="7415" max="7415" width="15.85546875" style="6" customWidth="1"/>
    <col min="7416" max="7417" width="11.42578125" style="6"/>
    <col min="7418" max="7418" width="12.85546875" style="6" customWidth="1"/>
    <col min="7419" max="7419" width="11.42578125" style="6" customWidth="1"/>
    <col min="7420" max="7420" width="14.42578125" style="6" customWidth="1"/>
    <col min="7421" max="7663" width="11.42578125" style="6"/>
    <col min="7664" max="7664" width="14.42578125" style="6" customWidth="1"/>
    <col min="7665" max="7665" width="38" style="6" customWidth="1"/>
    <col min="7666" max="7666" width="31.42578125" style="6" customWidth="1"/>
    <col min="7667" max="7667" width="21.42578125" style="6" customWidth="1"/>
    <col min="7668" max="7668" width="19" style="6" customWidth="1"/>
    <col min="7669" max="7669" width="14" style="6" customWidth="1"/>
    <col min="7670" max="7670" width="19.140625" style="6" customWidth="1"/>
    <col min="7671" max="7671" width="15.85546875" style="6" customWidth="1"/>
    <col min="7672" max="7673" width="11.42578125" style="6"/>
    <col min="7674" max="7674" width="12.85546875" style="6" customWidth="1"/>
    <col min="7675" max="7675" width="11.42578125" style="6" customWidth="1"/>
    <col min="7676" max="7676" width="14.42578125" style="6" customWidth="1"/>
    <col min="7677" max="7919" width="11.42578125" style="6"/>
    <col min="7920" max="7920" width="14.42578125" style="6" customWidth="1"/>
    <col min="7921" max="7921" width="38" style="6" customWidth="1"/>
    <col min="7922" max="7922" width="31.42578125" style="6" customWidth="1"/>
    <col min="7923" max="7923" width="21.42578125" style="6" customWidth="1"/>
    <col min="7924" max="7924" width="19" style="6" customWidth="1"/>
    <col min="7925" max="7925" width="14" style="6" customWidth="1"/>
    <col min="7926" max="7926" width="19.140625" style="6" customWidth="1"/>
    <col min="7927" max="7927" width="15.85546875" style="6" customWidth="1"/>
    <col min="7928" max="7929" width="11.42578125" style="6"/>
    <col min="7930" max="7930" width="12.85546875" style="6" customWidth="1"/>
    <col min="7931" max="7931" width="11.42578125" style="6" customWidth="1"/>
    <col min="7932" max="7932" width="14.42578125" style="6" customWidth="1"/>
    <col min="7933" max="8175" width="11.42578125" style="6"/>
    <col min="8176" max="8176" width="14.42578125" style="6" customWidth="1"/>
    <col min="8177" max="8177" width="38" style="6" customWidth="1"/>
    <col min="8178" max="8178" width="31.42578125" style="6" customWidth="1"/>
    <col min="8179" max="8179" width="21.42578125" style="6" customWidth="1"/>
    <col min="8180" max="8180" width="19" style="6" customWidth="1"/>
    <col min="8181" max="8181" width="14" style="6" customWidth="1"/>
    <col min="8182" max="8182" width="19.140625" style="6" customWidth="1"/>
    <col min="8183" max="8183" width="15.85546875" style="6" customWidth="1"/>
    <col min="8184" max="8185" width="11.42578125" style="6"/>
    <col min="8186" max="8186" width="12.85546875" style="6" customWidth="1"/>
    <col min="8187" max="8187" width="11.42578125" style="6" customWidth="1"/>
    <col min="8188" max="8188" width="14.42578125" style="6" customWidth="1"/>
    <col min="8189" max="8431" width="11.42578125" style="6"/>
    <col min="8432" max="8432" width="14.42578125" style="6" customWidth="1"/>
    <col min="8433" max="8433" width="38" style="6" customWidth="1"/>
    <col min="8434" max="8434" width="31.42578125" style="6" customWidth="1"/>
    <col min="8435" max="8435" width="21.42578125" style="6" customWidth="1"/>
    <col min="8436" max="8436" width="19" style="6" customWidth="1"/>
    <col min="8437" max="8437" width="14" style="6" customWidth="1"/>
    <col min="8438" max="8438" width="19.140625" style="6" customWidth="1"/>
    <col min="8439" max="8439" width="15.85546875" style="6" customWidth="1"/>
    <col min="8440" max="8441" width="11.42578125" style="6"/>
    <col min="8442" max="8442" width="12.85546875" style="6" customWidth="1"/>
    <col min="8443" max="8443" width="11.42578125" style="6" customWidth="1"/>
    <col min="8444" max="8444" width="14.42578125" style="6" customWidth="1"/>
    <col min="8445" max="8687" width="11.42578125" style="6"/>
    <col min="8688" max="8688" width="14.42578125" style="6" customWidth="1"/>
    <col min="8689" max="8689" width="38" style="6" customWidth="1"/>
    <col min="8690" max="8690" width="31.42578125" style="6" customWidth="1"/>
    <col min="8691" max="8691" width="21.42578125" style="6" customWidth="1"/>
    <col min="8692" max="8692" width="19" style="6" customWidth="1"/>
    <col min="8693" max="8693" width="14" style="6" customWidth="1"/>
    <col min="8694" max="8694" width="19.140625" style="6" customWidth="1"/>
    <col min="8695" max="8695" width="15.85546875" style="6" customWidth="1"/>
    <col min="8696" max="8697" width="11.42578125" style="6"/>
    <col min="8698" max="8698" width="12.85546875" style="6" customWidth="1"/>
    <col min="8699" max="8699" width="11.42578125" style="6" customWidth="1"/>
    <col min="8700" max="8700" width="14.42578125" style="6" customWidth="1"/>
    <col min="8701" max="8943" width="11.42578125" style="6"/>
    <col min="8944" max="8944" width="14.42578125" style="6" customWidth="1"/>
    <col min="8945" max="8945" width="38" style="6" customWidth="1"/>
    <col min="8946" max="8946" width="31.42578125" style="6" customWidth="1"/>
    <col min="8947" max="8947" width="21.42578125" style="6" customWidth="1"/>
    <col min="8948" max="8948" width="19" style="6" customWidth="1"/>
    <col min="8949" max="8949" width="14" style="6" customWidth="1"/>
    <col min="8950" max="8950" width="19.140625" style="6" customWidth="1"/>
    <col min="8951" max="8951" width="15.85546875" style="6" customWidth="1"/>
    <col min="8952" max="8953" width="11.42578125" style="6"/>
    <col min="8954" max="8954" width="12.85546875" style="6" customWidth="1"/>
    <col min="8955" max="8955" width="11.42578125" style="6" customWidth="1"/>
    <col min="8956" max="8956" width="14.42578125" style="6" customWidth="1"/>
    <col min="8957" max="9199" width="11.42578125" style="6"/>
    <col min="9200" max="9200" width="14.42578125" style="6" customWidth="1"/>
    <col min="9201" max="9201" width="38" style="6" customWidth="1"/>
    <col min="9202" max="9202" width="31.42578125" style="6" customWidth="1"/>
    <col min="9203" max="9203" width="21.42578125" style="6" customWidth="1"/>
    <col min="9204" max="9204" width="19" style="6" customWidth="1"/>
    <col min="9205" max="9205" width="14" style="6" customWidth="1"/>
    <col min="9206" max="9206" width="19.140625" style="6" customWidth="1"/>
    <col min="9207" max="9207" width="15.85546875" style="6" customWidth="1"/>
    <col min="9208" max="9209" width="11.42578125" style="6"/>
    <col min="9210" max="9210" width="12.85546875" style="6" customWidth="1"/>
    <col min="9211" max="9211" width="11.42578125" style="6" customWidth="1"/>
    <col min="9212" max="9212" width="14.42578125" style="6" customWidth="1"/>
    <col min="9213" max="9455" width="11.42578125" style="6"/>
    <col min="9456" max="9456" width="14.42578125" style="6" customWidth="1"/>
    <col min="9457" max="9457" width="38" style="6" customWidth="1"/>
    <col min="9458" max="9458" width="31.42578125" style="6" customWidth="1"/>
    <col min="9459" max="9459" width="21.42578125" style="6" customWidth="1"/>
    <col min="9460" max="9460" width="19" style="6" customWidth="1"/>
    <col min="9461" max="9461" width="14" style="6" customWidth="1"/>
    <col min="9462" max="9462" width="19.140625" style="6" customWidth="1"/>
    <col min="9463" max="9463" width="15.85546875" style="6" customWidth="1"/>
    <col min="9464" max="9465" width="11.42578125" style="6"/>
    <col min="9466" max="9466" width="12.85546875" style="6" customWidth="1"/>
    <col min="9467" max="9467" width="11.42578125" style="6" customWidth="1"/>
    <col min="9468" max="9468" width="14.42578125" style="6" customWidth="1"/>
    <col min="9469" max="9711" width="11.42578125" style="6"/>
    <col min="9712" max="9712" width="14.42578125" style="6" customWidth="1"/>
    <col min="9713" max="9713" width="38" style="6" customWidth="1"/>
    <col min="9714" max="9714" width="31.42578125" style="6" customWidth="1"/>
    <col min="9715" max="9715" width="21.42578125" style="6" customWidth="1"/>
    <col min="9716" max="9716" width="19" style="6" customWidth="1"/>
    <col min="9717" max="9717" width="14" style="6" customWidth="1"/>
    <col min="9718" max="9718" width="19.140625" style="6" customWidth="1"/>
    <col min="9719" max="9719" width="15.85546875" style="6" customWidth="1"/>
    <col min="9720" max="9721" width="11.42578125" style="6"/>
    <col min="9722" max="9722" width="12.85546875" style="6" customWidth="1"/>
    <col min="9723" max="9723" width="11.42578125" style="6" customWidth="1"/>
    <col min="9724" max="9724" width="14.42578125" style="6" customWidth="1"/>
    <col min="9725" max="9967" width="11.42578125" style="6"/>
    <col min="9968" max="9968" width="14.42578125" style="6" customWidth="1"/>
    <col min="9969" max="9969" width="38" style="6" customWidth="1"/>
    <col min="9970" max="9970" width="31.42578125" style="6" customWidth="1"/>
    <col min="9971" max="9971" width="21.42578125" style="6" customWidth="1"/>
    <col min="9972" max="9972" width="19" style="6" customWidth="1"/>
    <col min="9973" max="9973" width="14" style="6" customWidth="1"/>
    <col min="9974" max="9974" width="19.140625" style="6" customWidth="1"/>
    <col min="9975" max="9975" width="15.85546875" style="6" customWidth="1"/>
    <col min="9976" max="9977" width="11.42578125" style="6"/>
    <col min="9978" max="9978" width="12.85546875" style="6" customWidth="1"/>
    <col min="9979" max="9979" width="11.42578125" style="6" customWidth="1"/>
    <col min="9980" max="9980" width="14.42578125" style="6" customWidth="1"/>
    <col min="9981" max="10223" width="11.42578125" style="6"/>
    <col min="10224" max="10224" width="14.42578125" style="6" customWidth="1"/>
    <col min="10225" max="10225" width="38" style="6" customWidth="1"/>
    <col min="10226" max="10226" width="31.42578125" style="6" customWidth="1"/>
    <col min="10227" max="10227" width="21.42578125" style="6" customWidth="1"/>
    <col min="10228" max="10228" width="19" style="6" customWidth="1"/>
    <col min="10229" max="10229" width="14" style="6" customWidth="1"/>
    <col min="10230" max="10230" width="19.140625" style="6" customWidth="1"/>
    <col min="10231" max="10231" width="15.85546875" style="6" customWidth="1"/>
    <col min="10232" max="10233" width="11.42578125" style="6"/>
    <col min="10234" max="10234" width="12.85546875" style="6" customWidth="1"/>
    <col min="10235" max="10235" width="11.42578125" style="6" customWidth="1"/>
    <col min="10236" max="10236" width="14.42578125" style="6" customWidth="1"/>
    <col min="10237" max="10479" width="11.42578125" style="6"/>
    <col min="10480" max="10480" width="14.42578125" style="6" customWidth="1"/>
    <col min="10481" max="10481" width="38" style="6" customWidth="1"/>
    <col min="10482" max="10482" width="31.42578125" style="6" customWidth="1"/>
    <col min="10483" max="10483" width="21.42578125" style="6" customWidth="1"/>
    <col min="10484" max="10484" width="19" style="6" customWidth="1"/>
    <col min="10485" max="10485" width="14" style="6" customWidth="1"/>
    <col min="10486" max="10486" width="19.140625" style="6" customWidth="1"/>
    <col min="10487" max="10487" width="15.85546875" style="6" customWidth="1"/>
    <col min="10488" max="10489" width="11.42578125" style="6"/>
    <col min="10490" max="10490" width="12.85546875" style="6" customWidth="1"/>
    <col min="10491" max="10491" width="11.42578125" style="6" customWidth="1"/>
    <col min="10492" max="10492" width="14.42578125" style="6" customWidth="1"/>
    <col min="10493" max="10735" width="11.42578125" style="6"/>
    <col min="10736" max="10736" width="14.42578125" style="6" customWidth="1"/>
    <col min="10737" max="10737" width="38" style="6" customWidth="1"/>
    <col min="10738" max="10738" width="31.42578125" style="6" customWidth="1"/>
    <col min="10739" max="10739" width="21.42578125" style="6" customWidth="1"/>
    <col min="10740" max="10740" width="19" style="6" customWidth="1"/>
    <col min="10741" max="10741" width="14" style="6" customWidth="1"/>
    <col min="10742" max="10742" width="19.140625" style="6" customWidth="1"/>
    <col min="10743" max="10743" width="15.85546875" style="6" customWidth="1"/>
    <col min="10744" max="10745" width="11.42578125" style="6"/>
    <col min="10746" max="10746" width="12.85546875" style="6" customWidth="1"/>
    <col min="10747" max="10747" width="11.42578125" style="6" customWidth="1"/>
    <col min="10748" max="10748" width="14.42578125" style="6" customWidth="1"/>
    <col min="10749" max="10991" width="11.42578125" style="6"/>
    <col min="10992" max="10992" width="14.42578125" style="6" customWidth="1"/>
    <col min="10993" max="10993" width="38" style="6" customWidth="1"/>
    <col min="10994" max="10994" width="31.42578125" style="6" customWidth="1"/>
    <col min="10995" max="10995" width="21.42578125" style="6" customWidth="1"/>
    <col min="10996" max="10996" width="19" style="6" customWidth="1"/>
    <col min="10997" max="10997" width="14" style="6" customWidth="1"/>
    <col min="10998" max="10998" width="19.140625" style="6" customWidth="1"/>
    <col min="10999" max="10999" width="15.85546875" style="6" customWidth="1"/>
    <col min="11000" max="11001" width="11.42578125" style="6"/>
    <col min="11002" max="11002" width="12.85546875" style="6" customWidth="1"/>
    <col min="11003" max="11003" width="11.42578125" style="6" customWidth="1"/>
    <col min="11004" max="11004" width="14.42578125" style="6" customWidth="1"/>
    <col min="11005" max="11247" width="11.42578125" style="6"/>
    <col min="11248" max="11248" width="14.42578125" style="6" customWidth="1"/>
    <col min="11249" max="11249" width="38" style="6" customWidth="1"/>
    <col min="11250" max="11250" width="31.42578125" style="6" customWidth="1"/>
    <col min="11251" max="11251" width="21.42578125" style="6" customWidth="1"/>
    <col min="11252" max="11252" width="19" style="6" customWidth="1"/>
    <col min="11253" max="11253" width="14" style="6" customWidth="1"/>
    <col min="11254" max="11254" width="19.140625" style="6" customWidth="1"/>
    <col min="11255" max="11255" width="15.85546875" style="6" customWidth="1"/>
    <col min="11256" max="11257" width="11.42578125" style="6"/>
    <col min="11258" max="11258" width="12.85546875" style="6" customWidth="1"/>
    <col min="11259" max="11259" width="11.42578125" style="6" customWidth="1"/>
    <col min="11260" max="11260" width="14.42578125" style="6" customWidth="1"/>
    <col min="11261" max="11503" width="11.42578125" style="6"/>
    <col min="11504" max="11504" width="14.42578125" style="6" customWidth="1"/>
    <col min="11505" max="11505" width="38" style="6" customWidth="1"/>
    <col min="11506" max="11506" width="31.42578125" style="6" customWidth="1"/>
    <col min="11507" max="11507" width="21.42578125" style="6" customWidth="1"/>
    <col min="11508" max="11508" width="19" style="6" customWidth="1"/>
    <col min="11509" max="11509" width="14" style="6" customWidth="1"/>
    <col min="11510" max="11510" width="19.140625" style="6" customWidth="1"/>
    <col min="11511" max="11511" width="15.85546875" style="6" customWidth="1"/>
    <col min="11512" max="11513" width="11.42578125" style="6"/>
    <col min="11514" max="11514" width="12.85546875" style="6" customWidth="1"/>
    <col min="11515" max="11515" width="11.42578125" style="6" customWidth="1"/>
    <col min="11516" max="11516" width="14.42578125" style="6" customWidth="1"/>
    <col min="11517" max="11759" width="11.42578125" style="6"/>
    <col min="11760" max="11760" width="14.42578125" style="6" customWidth="1"/>
    <col min="11761" max="11761" width="38" style="6" customWidth="1"/>
    <col min="11762" max="11762" width="31.42578125" style="6" customWidth="1"/>
    <col min="11763" max="11763" width="21.42578125" style="6" customWidth="1"/>
    <col min="11764" max="11764" width="19" style="6" customWidth="1"/>
    <col min="11765" max="11765" width="14" style="6" customWidth="1"/>
    <col min="11766" max="11766" width="19.140625" style="6" customWidth="1"/>
    <col min="11767" max="11767" width="15.85546875" style="6" customWidth="1"/>
    <col min="11768" max="11769" width="11.42578125" style="6"/>
    <col min="11770" max="11770" width="12.85546875" style="6" customWidth="1"/>
    <col min="11771" max="11771" width="11.42578125" style="6" customWidth="1"/>
    <col min="11772" max="11772" width="14.42578125" style="6" customWidth="1"/>
    <col min="11773" max="12015" width="11.42578125" style="6"/>
    <col min="12016" max="12016" width="14.42578125" style="6" customWidth="1"/>
    <col min="12017" max="12017" width="38" style="6" customWidth="1"/>
    <col min="12018" max="12018" width="31.42578125" style="6" customWidth="1"/>
    <col min="12019" max="12019" width="21.42578125" style="6" customWidth="1"/>
    <col min="12020" max="12020" width="19" style="6" customWidth="1"/>
    <col min="12021" max="12021" width="14" style="6" customWidth="1"/>
    <col min="12022" max="12022" width="19.140625" style="6" customWidth="1"/>
    <col min="12023" max="12023" width="15.85546875" style="6" customWidth="1"/>
    <col min="12024" max="12025" width="11.42578125" style="6"/>
    <col min="12026" max="12026" width="12.85546875" style="6" customWidth="1"/>
    <col min="12027" max="12027" width="11.42578125" style="6" customWidth="1"/>
    <col min="12028" max="12028" width="14.42578125" style="6" customWidth="1"/>
    <col min="12029" max="12271" width="11.42578125" style="6"/>
    <col min="12272" max="12272" width="14.42578125" style="6" customWidth="1"/>
    <col min="12273" max="12273" width="38" style="6" customWidth="1"/>
    <col min="12274" max="12274" width="31.42578125" style="6" customWidth="1"/>
    <col min="12275" max="12275" width="21.42578125" style="6" customWidth="1"/>
    <col min="12276" max="12276" width="19" style="6" customWidth="1"/>
    <col min="12277" max="12277" width="14" style="6" customWidth="1"/>
    <col min="12278" max="12278" width="19.140625" style="6" customWidth="1"/>
    <col min="12279" max="12279" width="15.85546875" style="6" customWidth="1"/>
    <col min="12280" max="12281" width="11.42578125" style="6"/>
    <col min="12282" max="12282" width="12.85546875" style="6" customWidth="1"/>
    <col min="12283" max="12283" width="11.42578125" style="6" customWidth="1"/>
    <col min="12284" max="12284" width="14.42578125" style="6" customWidth="1"/>
    <col min="12285" max="12527" width="11.42578125" style="6"/>
    <col min="12528" max="12528" width="14.42578125" style="6" customWidth="1"/>
    <col min="12529" max="12529" width="38" style="6" customWidth="1"/>
    <col min="12530" max="12530" width="31.42578125" style="6" customWidth="1"/>
    <col min="12531" max="12531" width="21.42578125" style="6" customWidth="1"/>
    <col min="12532" max="12532" width="19" style="6" customWidth="1"/>
    <col min="12533" max="12533" width="14" style="6" customWidth="1"/>
    <col min="12534" max="12534" width="19.140625" style="6" customWidth="1"/>
    <col min="12535" max="12535" width="15.85546875" style="6" customWidth="1"/>
    <col min="12536" max="12537" width="11.42578125" style="6"/>
    <col min="12538" max="12538" width="12.85546875" style="6" customWidth="1"/>
    <col min="12539" max="12539" width="11.42578125" style="6" customWidth="1"/>
    <col min="12540" max="12540" width="14.42578125" style="6" customWidth="1"/>
    <col min="12541" max="12783" width="11.42578125" style="6"/>
    <col min="12784" max="12784" width="14.42578125" style="6" customWidth="1"/>
    <col min="12785" max="12785" width="38" style="6" customWidth="1"/>
    <col min="12786" max="12786" width="31.42578125" style="6" customWidth="1"/>
    <col min="12787" max="12787" width="21.42578125" style="6" customWidth="1"/>
    <col min="12788" max="12788" width="19" style="6" customWidth="1"/>
    <col min="12789" max="12789" width="14" style="6" customWidth="1"/>
    <col min="12790" max="12790" width="19.140625" style="6" customWidth="1"/>
    <col min="12791" max="12791" width="15.85546875" style="6" customWidth="1"/>
    <col min="12792" max="12793" width="11.42578125" style="6"/>
    <col min="12794" max="12794" width="12.85546875" style="6" customWidth="1"/>
    <col min="12795" max="12795" width="11.42578125" style="6" customWidth="1"/>
    <col min="12796" max="12796" width="14.42578125" style="6" customWidth="1"/>
    <col min="12797" max="13039" width="11.42578125" style="6"/>
    <col min="13040" max="13040" width="14.42578125" style="6" customWidth="1"/>
    <col min="13041" max="13041" width="38" style="6" customWidth="1"/>
    <col min="13042" max="13042" width="31.42578125" style="6" customWidth="1"/>
    <col min="13043" max="13043" width="21.42578125" style="6" customWidth="1"/>
    <col min="13044" max="13044" width="19" style="6" customWidth="1"/>
    <col min="13045" max="13045" width="14" style="6" customWidth="1"/>
    <col min="13046" max="13046" width="19.140625" style="6" customWidth="1"/>
    <col min="13047" max="13047" width="15.85546875" style="6" customWidth="1"/>
    <col min="13048" max="13049" width="11.42578125" style="6"/>
    <col min="13050" max="13050" width="12.85546875" style="6" customWidth="1"/>
    <col min="13051" max="13051" width="11.42578125" style="6" customWidth="1"/>
    <col min="13052" max="13052" width="14.42578125" style="6" customWidth="1"/>
    <col min="13053" max="13295" width="11.42578125" style="6"/>
    <col min="13296" max="13296" width="14.42578125" style="6" customWidth="1"/>
    <col min="13297" max="13297" width="38" style="6" customWidth="1"/>
    <col min="13298" max="13298" width="31.42578125" style="6" customWidth="1"/>
    <col min="13299" max="13299" width="21.42578125" style="6" customWidth="1"/>
    <col min="13300" max="13300" width="19" style="6" customWidth="1"/>
    <col min="13301" max="13301" width="14" style="6" customWidth="1"/>
    <col min="13302" max="13302" width="19.140625" style="6" customWidth="1"/>
    <col min="13303" max="13303" width="15.85546875" style="6" customWidth="1"/>
    <col min="13304" max="13305" width="11.42578125" style="6"/>
    <col min="13306" max="13306" width="12.85546875" style="6" customWidth="1"/>
    <col min="13307" max="13307" width="11.42578125" style="6" customWidth="1"/>
    <col min="13308" max="13308" width="14.42578125" style="6" customWidth="1"/>
    <col min="13309" max="13551" width="11.42578125" style="6"/>
    <col min="13552" max="13552" width="14.42578125" style="6" customWidth="1"/>
    <col min="13553" max="13553" width="38" style="6" customWidth="1"/>
    <col min="13554" max="13554" width="31.42578125" style="6" customWidth="1"/>
    <col min="13555" max="13555" width="21.42578125" style="6" customWidth="1"/>
    <col min="13556" max="13556" width="19" style="6" customWidth="1"/>
    <col min="13557" max="13557" width="14" style="6" customWidth="1"/>
    <col min="13558" max="13558" width="19.140625" style="6" customWidth="1"/>
    <col min="13559" max="13559" width="15.85546875" style="6" customWidth="1"/>
    <col min="13560" max="13561" width="11.42578125" style="6"/>
    <col min="13562" max="13562" width="12.85546875" style="6" customWidth="1"/>
    <col min="13563" max="13563" width="11.42578125" style="6" customWidth="1"/>
    <col min="13564" max="13564" width="14.42578125" style="6" customWidth="1"/>
    <col min="13565" max="13807" width="11.42578125" style="6"/>
    <col min="13808" max="13808" width="14.42578125" style="6" customWidth="1"/>
    <col min="13809" max="13809" width="38" style="6" customWidth="1"/>
    <col min="13810" max="13810" width="31.42578125" style="6" customWidth="1"/>
    <col min="13811" max="13811" width="21.42578125" style="6" customWidth="1"/>
    <col min="13812" max="13812" width="19" style="6" customWidth="1"/>
    <col min="13813" max="13813" width="14" style="6" customWidth="1"/>
    <col min="13814" max="13814" width="19.140625" style="6" customWidth="1"/>
    <col min="13815" max="13815" width="15.85546875" style="6" customWidth="1"/>
    <col min="13816" max="13817" width="11.42578125" style="6"/>
    <col min="13818" max="13818" width="12.85546875" style="6" customWidth="1"/>
    <col min="13819" max="13819" width="11.42578125" style="6" customWidth="1"/>
    <col min="13820" max="13820" width="14.42578125" style="6" customWidth="1"/>
    <col min="13821" max="14063" width="11.42578125" style="6"/>
    <col min="14064" max="14064" width="14.42578125" style="6" customWidth="1"/>
    <col min="14065" max="14065" width="38" style="6" customWidth="1"/>
    <col min="14066" max="14066" width="31.42578125" style="6" customWidth="1"/>
    <col min="14067" max="14067" width="21.42578125" style="6" customWidth="1"/>
    <col min="14068" max="14068" width="19" style="6" customWidth="1"/>
    <col min="14069" max="14069" width="14" style="6" customWidth="1"/>
    <col min="14070" max="14070" width="19.140625" style="6" customWidth="1"/>
    <col min="14071" max="14071" width="15.85546875" style="6" customWidth="1"/>
    <col min="14072" max="14073" width="11.42578125" style="6"/>
    <col min="14074" max="14074" width="12.85546875" style="6" customWidth="1"/>
    <col min="14075" max="14075" width="11.42578125" style="6" customWidth="1"/>
    <col min="14076" max="14076" width="14.42578125" style="6" customWidth="1"/>
    <col min="14077" max="14319" width="11.42578125" style="6"/>
    <col min="14320" max="14320" width="14.42578125" style="6" customWidth="1"/>
    <col min="14321" max="14321" width="38" style="6" customWidth="1"/>
    <col min="14322" max="14322" width="31.42578125" style="6" customWidth="1"/>
    <col min="14323" max="14323" width="21.42578125" style="6" customWidth="1"/>
    <col min="14324" max="14324" width="19" style="6" customWidth="1"/>
    <col min="14325" max="14325" width="14" style="6" customWidth="1"/>
    <col min="14326" max="14326" width="19.140625" style="6" customWidth="1"/>
    <col min="14327" max="14327" width="15.85546875" style="6" customWidth="1"/>
    <col min="14328" max="14329" width="11.42578125" style="6"/>
    <col min="14330" max="14330" width="12.85546875" style="6" customWidth="1"/>
    <col min="14331" max="14331" width="11.42578125" style="6" customWidth="1"/>
    <col min="14332" max="14332" width="14.42578125" style="6" customWidth="1"/>
    <col min="14333" max="14575" width="11.42578125" style="6"/>
    <col min="14576" max="14576" width="14.42578125" style="6" customWidth="1"/>
    <col min="14577" max="14577" width="38" style="6" customWidth="1"/>
    <col min="14578" max="14578" width="31.42578125" style="6" customWidth="1"/>
    <col min="14579" max="14579" width="21.42578125" style="6" customWidth="1"/>
    <col min="14580" max="14580" width="19" style="6" customWidth="1"/>
    <col min="14581" max="14581" width="14" style="6" customWidth="1"/>
    <col min="14582" max="14582" width="19.140625" style="6" customWidth="1"/>
    <col min="14583" max="14583" width="15.85546875" style="6" customWidth="1"/>
    <col min="14584" max="14585" width="11.42578125" style="6"/>
    <col min="14586" max="14586" width="12.85546875" style="6" customWidth="1"/>
    <col min="14587" max="14587" width="11.42578125" style="6" customWidth="1"/>
    <col min="14588" max="14588" width="14.42578125" style="6" customWidth="1"/>
    <col min="14589" max="14831" width="11.42578125" style="6"/>
    <col min="14832" max="14832" width="14.42578125" style="6" customWidth="1"/>
    <col min="14833" max="14833" width="38" style="6" customWidth="1"/>
    <col min="14834" max="14834" width="31.42578125" style="6" customWidth="1"/>
    <col min="14835" max="14835" width="21.42578125" style="6" customWidth="1"/>
    <col min="14836" max="14836" width="19" style="6" customWidth="1"/>
    <col min="14837" max="14837" width="14" style="6" customWidth="1"/>
    <col min="14838" max="14838" width="19.140625" style="6" customWidth="1"/>
    <col min="14839" max="14839" width="15.85546875" style="6" customWidth="1"/>
    <col min="14840" max="14841" width="11.42578125" style="6"/>
    <col min="14842" max="14842" width="12.85546875" style="6" customWidth="1"/>
    <col min="14843" max="14843" width="11.42578125" style="6" customWidth="1"/>
    <col min="14844" max="14844" width="14.42578125" style="6" customWidth="1"/>
    <col min="14845" max="15087" width="11.42578125" style="6"/>
    <col min="15088" max="15088" width="14.42578125" style="6" customWidth="1"/>
    <col min="15089" max="15089" width="38" style="6" customWidth="1"/>
    <col min="15090" max="15090" width="31.42578125" style="6" customWidth="1"/>
    <col min="15091" max="15091" width="21.42578125" style="6" customWidth="1"/>
    <col min="15092" max="15092" width="19" style="6" customWidth="1"/>
    <col min="15093" max="15093" width="14" style="6" customWidth="1"/>
    <col min="15094" max="15094" width="19.140625" style="6" customWidth="1"/>
    <col min="15095" max="15095" width="15.85546875" style="6" customWidth="1"/>
    <col min="15096" max="15097" width="11.42578125" style="6"/>
    <col min="15098" max="15098" width="12.85546875" style="6" customWidth="1"/>
    <col min="15099" max="15099" width="11.42578125" style="6" customWidth="1"/>
    <col min="15100" max="15100" width="14.42578125" style="6" customWidth="1"/>
    <col min="15101" max="15343" width="11.42578125" style="6"/>
    <col min="15344" max="15344" width="14.42578125" style="6" customWidth="1"/>
    <col min="15345" max="15345" width="38" style="6" customWidth="1"/>
    <col min="15346" max="15346" width="31.42578125" style="6" customWidth="1"/>
    <col min="15347" max="15347" width="21.42578125" style="6" customWidth="1"/>
    <col min="15348" max="15348" width="19" style="6" customWidth="1"/>
    <col min="15349" max="15349" width="14" style="6" customWidth="1"/>
    <col min="15350" max="15350" width="19.140625" style="6" customWidth="1"/>
    <col min="15351" max="15351" width="15.85546875" style="6" customWidth="1"/>
    <col min="15352" max="15353" width="11.42578125" style="6"/>
    <col min="15354" max="15354" width="12.85546875" style="6" customWidth="1"/>
    <col min="15355" max="15355" width="11.42578125" style="6" customWidth="1"/>
    <col min="15356" max="15356" width="14.42578125" style="6" customWidth="1"/>
    <col min="15357" max="15599" width="11.42578125" style="6"/>
    <col min="15600" max="15600" width="14.42578125" style="6" customWidth="1"/>
    <col min="15601" max="15601" width="38" style="6" customWidth="1"/>
    <col min="15602" max="15602" width="31.42578125" style="6" customWidth="1"/>
    <col min="15603" max="15603" width="21.42578125" style="6" customWidth="1"/>
    <col min="15604" max="15604" width="19" style="6" customWidth="1"/>
    <col min="15605" max="15605" width="14" style="6" customWidth="1"/>
    <col min="15606" max="15606" width="19.140625" style="6" customWidth="1"/>
    <col min="15607" max="15607" width="15.85546875" style="6" customWidth="1"/>
    <col min="15608" max="15609" width="11.42578125" style="6"/>
    <col min="15610" max="15610" width="12.85546875" style="6" customWidth="1"/>
    <col min="15611" max="15611" width="11.42578125" style="6" customWidth="1"/>
    <col min="15612" max="15612" width="14.42578125" style="6" customWidth="1"/>
    <col min="15613" max="15855" width="11.42578125" style="6"/>
    <col min="15856" max="15856" width="14.42578125" style="6" customWidth="1"/>
    <col min="15857" max="15857" width="38" style="6" customWidth="1"/>
    <col min="15858" max="15858" width="31.42578125" style="6" customWidth="1"/>
    <col min="15859" max="15859" width="21.42578125" style="6" customWidth="1"/>
    <col min="15860" max="15860" width="19" style="6" customWidth="1"/>
    <col min="15861" max="15861" width="14" style="6" customWidth="1"/>
    <col min="15862" max="15862" width="19.140625" style="6" customWidth="1"/>
    <col min="15863" max="15863" width="15.85546875" style="6" customWidth="1"/>
    <col min="15864" max="15865" width="11.42578125" style="6"/>
    <col min="15866" max="15866" width="12.85546875" style="6" customWidth="1"/>
    <col min="15867" max="15867" width="11.42578125" style="6" customWidth="1"/>
    <col min="15868" max="15868" width="14.42578125" style="6" customWidth="1"/>
    <col min="15869" max="16111" width="11.42578125" style="6"/>
    <col min="16112" max="16112" width="14.42578125" style="6" customWidth="1"/>
    <col min="16113" max="16113" width="38" style="6" customWidth="1"/>
    <col min="16114" max="16114" width="31.42578125" style="6" customWidth="1"/>
    <col min="16115" max="16115" width="21.42578125" style="6" customWidth="1"/>
    <col min="16116" max="16116" width="19" style="6" customWidth="1"/>
    <col min="16117" max="16117" width="14" style="6" customWidth="1"/>
    <col min="16118" max="16118" width="19.140625" style="6" customWidth="1"/>
    <col min="16119" max="16119" width="15.85546875" style="6" customWidth="1"/>
    <col min="16120" max="16121" width="11.42578125" style="6"/>
    <col min="16122" max="16122" width="12.85546875" style="6" customWidth="1"/>
    <col min="16123" max="16123" width="11.42578125" style="6" customWidth="1"/>
    <col min="16124" max="16124" width="14.42578125" style="6" customWidth="1"/>
    <col min="16125" max="16384" width="11.42578125" style="6"/>
  </cols>
  <sheetData>
    <row r="1" spans="2:6" ht="15.75" thickBot="1" x14ac:dyDescent="0.3"/>
    <row r="2" spans="2:6" ht="14.45" customHeight="1" x14ac:dyDescent="0.25">
      <c r="B2" s="225" t="s">
        <v>7</v>
      </c>
      <c r="C2" s="226"/>
      <c r="D2" s="226"/>
      <c r="E2" s="226"/>
      <c r="F2" s="227"/>
    </row>
    <row r="3" spans="2:6" ht="14.45" customHeight="1" x14ac:dyDescent="0.25">
      <c r="B3" s="228"/>
      <c r="C3" s="229"/>
      <c r="D3" s="229"/>
      <c r="E3" s="229"/>
      <c r="F3" s="230"/>
    </row>
    <row r="4" spans="2:6" ht="14.45" customHeight="1" thickBot="1" x14ac:dyDescent="0.3">
      <c r="B4" s="231"/>
      <c r="C4" s="232"/>
      <c r="D4" s="232"/>
      <c r="E4" s="232"/>
      <c r="F4" s="233"/>
    </row>
    <row r="5" spans="2:6" ht="16.5" thickBot="1" x14ac:dyDescent="0.3">
      <c r="B5" s="234" t="s">
        <v>8</v>
      </c>
      <c r="C5" s="235"/>
      <c r="D5" s="211"/>
      <c r="E5" s="212"/>
      <c r="F5" s="213"/>
    </row>
    <row r="6" spans="2:6" ht="5.0999999999999996" customHeight="1" thickBot="1" x14ac:dyDescent="0.3">
      <c r="B6" s="44"/>
      <c r="C6" s="44"/>
      <c r="D6" s="44"/>
      <c r="E6" s="44"/>
      <c r="F6" s="31"/>
    </row>
    <row r="7" spans="2:6" ht="15" customHeight="1" x14ac:dyDescent="0.25">
      <c r="B7" s="214" t="s">
        <v>9</v>
      </c>
      <c r="C7" s="214" t="s">
        <v>10</v>
      </c>
      <c r="D7" s="214" t="s">
        <v>34</v>
      </c>
      <c r="E7" s="236" t="s">
        <v>11</v>
      </c>
      <c r="F7" s="214" t="s">
        <v>12</v>
      </c>
    </row>
    <row r="8" spans="2:6" ht="43.7" customHeight="1" thickBot="1" x14ac:dyDescent="0.3">
      <c r="B8" s="215"/>
      <c r="C8" s="215"/>
      <c r="D8" s="215"/>
      <c r="E8" s="237"/>
      <c r="F8" s="215"/>
    </row>
    <row r="9" spans="2:6" ht="15.6" customHeight="1" x14ac:dyDescent="0.25">
      <c r="B9" s="218" t="s">
        <v>29</v>
      </c>
      <c r="C9" s="216"/>
      <c r="D9" s="216" t="s">
        <v>35</v>
      </c>
      <c r="E9" s="220">
        <v>10</v>
      </c>
      <c r="F9" s="223" t="s">
        <v>3</v>
      </c>
    </row>
    <row r="10" spans="2:6" x14ac:dyDescent="0.25">
      <c r="B10" s="219"/>
      <c r="C10" s="217"/>
      <c r="D10" s="217"/>
      <c r="E10" s="221"/>
      <c r="F10" s="224"/>
    </row>
    <row r="11" spans="2:6" x14ac:dyDescent="0.25">
      <c r="B11" s="219" t="s">
        <v>29</v>
      </c>
      <c r="C11" s="217"/>
      <c r="D11" s="217" t="s">
        <v>35</v>
      </c>
      <c r="E11" s="222">
        <v>10</v>
      </c>
      <c r="F11" s="224" t="s">
        <v>30</v>
      </c>
    </row>
    <row r="12" spans="2:6" x14ac:dyDescent="0.25">
      <c r="B12" s="219"/>
      <c r="C12" s="217"/>
      <c r="D12" s="217"/>
      <c r="E12" s="222"/>
      <c r="F12" s="224"/>
    </row>
    <row r="13" spans="2:6" ht="15.75" thickBot="1" x14ac:dyDescent="0.3">
      <c r="B13" s="64"/>
      <c r="C13" s="28"/>
      <c r="D13" s="28"/>
      <c r="E13" s="40"/>
      <c r="F13" s="41"/>
    </row>
    <row r="14" spans="2:6" ht="15.75" thickBot="1" x14ac:dyDescent="0.3">
      <c r="B14" s="193" t="s">
        <v>31</v>
      </c>
      <c r="C14" s="194"/>
      <c r="D14" s="195"/>
      <c r="E14" s="25">
        <f>SUM(E9:E13)</f>
        <v>20</v>
      </c>
      <c r="F14" s="24"/>
    </row>
    <row r="15" spans="2:6" ht="15.75" thickBot="1" x14ac:dyDescent="0.3">
      <c r="B15" s="196" t="s">
        <v>32</v>
      </c>
      <c r="C15" s="197"/>
      <c r="D15" s="198"/>
      <c r="E15" s="26"/>
      <c r="F15" s="23"/>
    </row>
    <row r="16" spans="2:6" ht="15.75" thickBot="1" x14ac:dyDescent="0.3">
      <c r="B16" s="199" t="s">
        <v>33</v>
      </c>
      <c r="C16" s="200"/>
      <c r="D16" s="201"/>
      <c r="E16" s="27"/>
      <c r="F16" s="16"/>
    </row>
    <row r="17" spans="2:7" x14ac:dyDescent="0.25">
      <c r="B17" s="202" t="s">
        <v>40</v>
      </c>
      <c r="C17" s="203"/>
      <c r="D17" s="203"/>
      <c r="E17" s="203"/>
      <c r="F17" s="204"/>
    </row>
    <row r="18" spans="2:7" x14ac:dyDescent="0.25">
      <c r="B18" s="205"/>
      <c r="C18" s="206"/>
      <c r="D18" s="206"/>
      <c r="E18" s="206"/>
      <c r="F18" s="207"/>
    </row>
    <row r="19" spans="2:7" ht="15.75" thickBot="1" x14ac:dyDescent="0.3">
      <c r="B19" s="208"/>
      <c r="C19" s="209"/>
      <c r="D19" s="209"/>
      <c r="E19" s="209"/>
      <c r="F19" s="210"/>
    </row>
    <row r="20" spans="2:7" x14ac:dyDescent="0.25">
      <c r="B20" s="17"/>
      <c r="C20" s="17"/>
      <c r="D20" s="17"/>
      <c r="E20" s="17"/>
      <c r="F20" s="17"/>
    </row>
    <row r="21" spans="2:7" x14ac:dyDescent="0.25">
      <c r="B21" s="63" t="s">
        <v>41</v>
      </c>
    </row>
    <row r="23" spans="2:7" x14ac:dyDescent="0.25">
      <c r="C23" s="29"/>
      <c r="D23" s="29"/>
      <c r="E23" s="30"/>
      <c r="F23" s="30"/>
      <c r="G23" s="30"/>
    </row>
    <row r="24" spans="2:7" x14ac:dyDescent="0.25">
      <c r="D24" s="7"/>
    </row>
  </sheetData>
  <mergeCells count="22">
    <mergeCell ref="B2:F4"/>
    <mergeCell ref="B5:C5"/>
    <mergeCell ref="B7:B8"/>
    <mergeCell ref="C7:C8"/>
    <mergeCell ref="E7:E8"/>
    <mergeCell ref="F7:F8"/>
    <mergeCell ref="B14:D14"/>
    <mergeCell ref="B15:D15"/>
    <mergeCell ref="B16:D16"/>
    <mergeCell ref="B17:F19"/>
    <mergeCell ref="D5:F5"/>
    <mergeCell ref="D7:D8"/>
    <mergeCell ref="D9:D10"/>
    <mergeCell ref="D11:D12"/>
    <mergeCell ref="C11:C12"/>
    <mergeCell ref="B9:B10"/>
    <mergeCell ref="C9:C10"/>
    <mergeCell ref="B11:B12"/>
    <mergeCell ref="E9:E10"/>
    <mergeCell ref="E11:E12"/>
    <mergeCell ref="F9:F10"/>
    <mergeCell ref="F11:F12"/>
  </mergeCells>
  <dataValidations count="2">
    <dataValidation type="list" allowBlank="1" showInputMessage="1" showErrorMessage="1" sqref="F9 F11 F13" xr:uid="{00000000-0002-0000-0200-000000000000}">
      <formula1>"Si,No"</formula1>
    </dataValidation>
    <dataValidation type="list" allowBlank="1" showInputMessage="1" showErrorMessage="1" sqref="D9:D12" xr:uid="{00000000-0002-0000-0200-000001000000}">
      <formula1>"Aseguramiento,Consultoria"</formula1>
    </dataValidation>
  </dataValidations>
  <pageMargins left="0.7" right="0.7" top="0.75" bottom="0.75" header="0.3" footer="0.3"/>
  <pageSetup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T24"/>
  <sheetViews>
    <sheetView topLeftCell="A8" zoomScale="125" zoomScaleNormal="125" zoomScalePageLayoutView="125" workbookViewId="0">
      <selection activeCell="E8" sqref="E8:E9"/>
    </sheetView>
  </sheetViews>
  <sheetFormatPr baseColWidth="10" defaultColWidth="11.42578125" defaultRowHeight="15" x14ac:dyDescent="0.25"/>
  <cols>
    <col min="1" max="1" width="3.42578125" style="6" customWidth="1"/>
    <col min="2" max="2" width="32.85546875" style="6" customWidth="1"/>
    <col min="3" max="4" width="31.140625" style="6" customWidth="1"/>
    <col min="5" max="5" width="17" style="6" customWidth="1"/>
    <col min="6" max="6" width="13.140625" style="7" customWidth="1"/>
    <col min="7" max="7" width="14.28515625" style="7" customWidth="1"/>
    <col min="8" max="8" width="11.42578125" style="6"/>
    <col min="9" max="9" width="3.42578125" style="6" bestFit="1" customWidth="1"/>
    <col min="10" max="10" width="5.85546875" style="6" customWidth="1"/>
    <col min="11" max="11" width="5.85546875" style="7" customWidth="1"/>
    <col min="12" max="20" width="5.85546875" style="6" customWidth="1"/>
    <col min="21" max="254" width="11.42578125" style="6"/>
    <col min="255" max="255" width="14.42578125" style="6" customWidth="1"/>
    <col min="256" max="256" width="38" style="6" customWidth="1"/>
    <col min="257" max="257" width="31.42578125" style="6" customWidth="1"/>
    <col min="258" max="258" width="21.42578125" style="6" customWidth="1"/>
    <col min="259" max="259" width="19" style="6" customWidth="1"/>
    <col min="260" max="260" width="14" style="6" customWidth="1"/>
    <col min="261" max="261" width="19.140625" style="6" customWidth="1"/>
    <col min="262" max="262" width="15.85546875" style="6" customWidth="1"/>
    <col min="263" max="264" width="11.42578125" style="6"/>
    <col min="265" max="265" width="12.85546875" style="6" customWidth="1"/>
    <col min="266" max="266" width="11.42578125" style="6" customWidth="1"/>
    <col min="267" max="267" width="14.42578125" style="6" customWidth="1"/>
    <col min="268" max="510" width="11.42578125" style="6"/>
    <col min="511" max="511" width="14.42578125" style="6" customWidth="1"/>
    <col min="512" max="512" width="38" style="6" customWidth="1"/>
    <col min="513" max="513" width="31.42578125" style="6" customWidth="1"/>
    <col min="514" max="514" width="21.42578125" style="6" customWidth="1"/>
    <col min="515" max="515" width="19" style="6" customWidth="1"/>
    <col min="516" max="516" width="14" style="6" customWidth="1"/>
    <col min="517" max="517" width="19.140625" style="6" customWidth="1"/>
    <col min="518" max="518" width="15.85546875" style="6" customWidth="1"/>
    <col min="519" max="520" width="11.42578125" style="6"/>
    <col min="521" max="521" width="12.85546875" style="6" customWidth="1"/>
    <col min="522" max="522" width="11.42578125" style="6" customWidth="1"/>
    <col min="523" max="523" width="14.42578125" style="6" customWidth="1"/>
    <col min="524" max="766" width="11.42578125" style="6"/>
    <col min="767" max="767" width="14.42578125" style="6" customWidth="1"/>
    <col min="768" max="768" width="38" style="6" customWidth="1"/>
    <col min="769" max="769" width="31.42578125" style="6" customWidth="1"/>
    <col min="770" max="770" width="21.42578125" style="6" customWidth="1"/>
    <col min="771" max="771" width="19" style="6" customWidth="1"/>
    <col min="772" max="772" width="14" style="6" customWidth="1"/>
    <col min="773" max="773" width="19.140625" style="6" customWidth="1"/>
    <col min="774" max="774" width="15.85546875" style="6" customWidth="1"/>
    <col min="775" max="776" width="11.42578125" style="6"/>
    <col min="777" max="777" width="12.85546875" style="6" customWidth="1"/>
    <col min="778" max="778" width="11.42578125" style="6" customWidth="1"/>
    <col min="779" max="779" width="14.42578125" style="6" customWidth="1"/>
    <col min="780" max="1022" width="11.42578125" style="6"/>
    <col min="1023" max="1023" width="14.42578125" style="6" customWidth="1"/>
    <col min="1024" max="1024" width="38" style="6" customWidth="1"/>
    <col min="1025" max="1025" width="31.42578125" style="6" customWidth="1"/>
    <col min="1026" max="1026" width="21.42578125" style="6" customWidth="1"/>
    <col min="1027" max="1027" width="19" style="6" customWidth="1"/>
    <col min="1028" max="1028" width="14" style="6" customWidth="1"/>
    <col min="1029" max="1029" width="19.140625" style="6" customWidth="1"/>
    <col min="1030" max="1030" width="15.85546875" style="6" customWidth="1"/>
    <col min="1031" max="1032" width="11.42578125" style="6"/>
    <col min="1033" max="1033" width="12.85546875" style="6" customWidth="1"/>
    <col min="1034" max="1034" width="11.42578125" style="6" customWidth="1"/>
    <col min="1035" max="1035" width="14.42578125" style="6" customWidth="1"/>
    <col min="1036" max="1278" width="11.42578125" style="6"/>
    <col min="1279" max="1279" width="14.42578125" style="6" customWidth="1"/>
    <col min="1280" max="1280" width="38" style="6" customWidth="1"/>
    <col min="1281" max="1281" width="31.42578125" style="6" customWidth="1"/>
    <col min="1282" max="1282" width="21.42578125" style="6" customWidth="1"/>
    <col min="1283" max="1283" width="19" style="6" customWidth="1"/>
    <col min="1284" max="1284" width="14" style="6" customWidth="1"/>
    <col min="1285" max="1285" width="19.140625" style="6" customWidth="1"/>
    <col min="1286" max="1286" width="15.85546875" style="6" customWidth="1"/>
    <col min="1287" max="1288" width="11.42578125" style="6"/>
    <col min="1289" max="1289" width="12.85546875" style="6" customWidth="1"/>
    <col min="1290" max="1290" width="11.42578125" style="6" customWidth="1"/>
    <col min="1291" max="1291" width="14.42578125" style="6" customWidth="1"/>
    <col min="1292" max="1534" width="11.42578125" style="6"/>
    <col min="1535" max="1535" width="14.42578125" style="6" customWidth="1"/>
    <col min="1536" max="1536" width="38" style="6" customWidth="1"/>
    <col min="1537" max="1537" width="31.42578125" style="6" customWidth="1"/>
    <col min="1538" max="1538" width="21.42578125" style="6" customWidth="1"/>
    <col min="1539" max="1539" width="19" style="6" customWidth="1"/>
    <col min="1540" max="1540" width="14" style="6" customWidth="1"/>
    <col min="1541" max="1541" width="19.140625" style="6" customWidth="1"/>
    <col min="1542" max="1542" width="15.85546875" style="6" customWidth="1"/>
    <col min="1543" max="1544" width="11.42578125" style="6"/>
    <col min="1545" max="1545" width="12.85546875" style="6" customWidth="1"/>
    <col min="1546" max="1546" width="11.42578125" style="6" customWidth="1"/>
    <col min="1547" max="1547" width="14.42578125" style="6" customWidth="1"/>
    <col min="1548" max="1790" width="11.42578125" style="6"/>
    <col min="1791" max="1791" width="14.42578125" style="6" customWidth="1"/>
    <col min="1792" max="1792" width="38" style="6" customWidth="1"/>
    <col min="1793" max="1793" width="31.42578125" style="6" customWidth="1"/>
    <col min="1794" max="1794" width="21.42578125" style="6" customWidth="1"/>
    <col min="1795" max="1795" width="19" style="6" customWidth="1"/>
    <col min="1796" max="1796" width="14" style="6" customWidth="1"/>
    <col min="1797" max="1797" width="19.140625" style="6" customWidth="1"/>
    <col min="1798" max="1798" width="15.85546875" style="6" customWidth="1"/>
    <col min="1799" max="1800" width="11.42578125" style="6"/>
    <col min="1801" max="1801" width="12.85546875" style="6" customWidth="1"/>
    <col min="1802" max="1802" width="11.42578125" style="6" customWidth="1"/>
    <col min="1803" max="1803" width="14.42578125" style="6" customWidth="1"/>
    <col min="1804" max="2046" width="11.42578125" style="6"/>
    <col min="2047" max="2047" width="14.42578125" style="6" customWidth="1"/>
    <col min="2048" max="2048" width="38" style="6" customWidth="1"/>
    <col min="2049" max="2049" width="31.42578125" style="6" customWidth="1"/>
    <col min="2050" max="2050" width="21.42578125" style="6" customWidth="1"/>
    <col min="2051" max="2051" width="19" style="6" customWidth="1"/>
    <col min="2052" max="2052" width="14" style="6" customWidth="1"/>
    <col min="2053" max="2053" width="19.140625" style="6" customWidth="1"/>
    <col min="2054" max="2054" width="15.85546875" style="6" customWidth="1"/>
    <col min="2055" max="2056" width="11.42578125" style="6"/>
    <col min="2057" max="2057" width="12.85546875" style="6" customWidth="1"/>
    <col min="2058" max="2058" width="11.42578125" style="6" customWidth="1"/>
    <col min="2059" max="2059" width="14.42578125" style="6" customWidth="1"/>
    <col min="2060" max="2302" width="11.42578125" style="6"/>
    <col min="2303" max="2303" width="14.42578125" style="6" customWidth="1"/>
    <col min="2304" max="2304" width="38" style="6" customWidth="1"/>
    <col min="2305" max="2305" width="31.42578125" style="6" customWidth="1"/>
    <col min="2306" max="2306" width="21.42578125" style="6" customWidth="1"/>
    <col min="2307" max="2307" width="19" style="6" customWidth="1"/>
    <col min="2308" max="2308" width="14" style="6" customWidth="1"/>
    <col min="2309" max="2309" width="19.140625" style="6" customWidth="1"/>
    <col min="2310" max="2310" width="15.85546875" style="6" customWidth="1"/>
    <col min="2311" max="2312" width="11.42578125" style="6"/>
    <col min="2313" max="2313" width="12.85546875" style="6" customWidth="1"/>
    <col min="2314" max="2314" width="11.42578125" style="6" customWidth="1"/>
    <col min="2315" max="2315" width="14.42578125" style="6" customWidth="1"/>
    <col min="2316" max="2558" width="11.42578125" style="6"/>
    <col min="2559" max="2559" width="14.42578125" style="6" customWidth="1"/>
    <col min="2560" max="2560" width="38" style="6" customWidth="1"/>
    <col min="2561" max="2561" width="31.42578125" style="6" customWidth="1"/>
    <col min="2562" max="2562" width="21.42578125" style="6" customWidth="1"/>
    <col min="2563" max="2563" width="19" style="6" customWidth="1"/>
    <col min="2564" max="2564" width="14" style="6" customWidth="1"/>
    <col min="2565" max="2565" width="19.140625" style="6" customWidth="1"/>
    <col min="2566" max="2566" width="15.85546875" style="6" customWidth="1"/>
    <col min="2567" max="2568" width="11.42578125" style="6"/>
    <col min="2569" max="2569" width="12.85546875" style="6" customWidth="1"/>
    <col min="2570" max="2570" width="11.42578125" style="6" customWidth="1"/>
    <col min="2571" max="2571" width="14.42578125" style="6" customWidth="1"/>
    <col min="2572" max="2814" width="11.42578125" style="6"/>
    <col min="2815" max="2815" width="14.42578125" style="6" customWidth="1"/>
    <col min="2816" max="2816" width="38" style="6" customWidth="1"/>
    <col min="2817" max="2817" width="31.42578125" style="6" customWidth="1"/>
    <col min="2818" max="2818" width="21.42578125" style="6" customWidth="1"/>
    <col min="2819" max="2819" width="19" style="6" customWidth="1"/>
    <col min="2820" max="2820" width="14" style="6" customWidth="1"/>
    <col min="2821" max="2821" width="19.140625" style="6" customWidth="1"/>
    <col min="2822" max="2822" width="15.85546875" style="6" customWidth="1"/>
    <col min="2823" max="2824" width="11.42578125" style="6"/>
    <col min="2825" max="2825" width="12.85546875" style="6" customWidth="1"/>
    <col min="2826" max="2826" width="11.42578125" style="6" customWidth="1"/>
    <col min="2827" max="2827" width="14.42578125" style="6" customWidth="1"/>
    <col min="2828" max="3070" width="11.42578125" style="6"/>
    <col min="3071" max="3071" width="14.42578125" style="6" customWidth="1"/>
    <col min="3072" max="3072" width="38" style="6" customWidth="1"/>
    <col min="3073" max="3073" width="31.42578125" style="6" customWidth="1"/>
    <col min="3074" max="3074" width="21.42578125" style="6" customWidth="1"/>
    <col min="3075" max="3075" width="19" style="6" customWidth="1"/>
    <col min="3076" max="3076" width="14" style="6" customWidth="1"/>
    <col min="3077" max="3077" width="19.140625" style="6" customWidth="1"/>
    <col min="3078" max="3078" width="15.85546875" style="6" customWidth="1"/>
    <col min="3079" max="3080" width="11.42578125" style="6"/>
    <col min="3081" max="3081" width="12.85546875" style="6" customWidth="1"/>
    <col min="3082" max="3082" width="11.42578125" style="6" customWidth="1"/>
    <col min="3083" max="3083" width="14.42578125" style="6" customWidth="1"/>
    <col min="3084" max="3326" width="11.42578125" style="6"/>
    <col min="3327" max="3327" width="14.42578125" style="6" customWidth="1"/>
    <col min="3328" max="3328" width="38" style="6" customWidth="1"/>
    <col min="3329" max="3329" width="31.42578125" style="6" customWidth="1"/>
    <col min="3330" max="3330" width="21.42578125" style="6" customWidth="1"/>
    <col min="3331" max="3331" width="19" style="6" customWidth="1"/>
    <col min="3332" max="3332" width="14" style="6" customWidth="1"/>
    <col min="3333" max="3333" width="19.140625" style="6" customWidth="1"/>
    <col min="3334" max="3334" width="15.85546875" style="6" customWidth="1"/>
    <col min="3335" max="3336" width="11.42578125" style="6"/>
    <col min="3337" max="3337" width="12.85546875" style="6" customWidth="1"/>
    <col min="3338" max="3338" width="11.42578125" style="6" customWidth="1"/>
    <col min="3339" max="3339" width="14.42578125" style="6" customWidth="1"/>
    <col min="3340" max="3582" width="11.42578125" style="6"/>
    <col min="3583" max="3583" width="14.42578125" style="6" customWidth="1"/>
    <col min="3584" max="3584" width="38" style="6" customWidth="1"/>
    <col min="3585" max="3585" width="31.42578125" style="6" customWidth="1"/>
    <col min="3586" max="3586" width="21.42578125" style="6" customWidth="1"/>
    <col min="3587" max="3587" width="19" style="6" customWidth="1"/>
    <col min="3588" max="3588" width="14" style="6" customWidth="1"/>
    <col min="3589" max="3589" width="19.140625" style="6" customWidth="1"/>
    <col min="3590" max="3590" width="15.85546875" style="6" customWidth="1"/>
    <col min="3591" max="3592" width="11.42578125" style="6"/>
    <col min="3593" max="3593" width="12.85546875" style="6" customWidth="1"/>
    <col min="3594" max="3594" width="11.42578125" style="6" customWidth="1"/>
    <col min="3595" max="3595" width="14.42578125" style="6" customWidth="1"/>
    <col min="3596" max="3838" width="11.42578125" style="6"/>
    <col min="3839" max="3839" width="14.42578125" style="6" customWidth="1"/>
    <col min="3840" max="3840" width="38" style="6" customWidth="1"/>
    <col min="3841" max="3841" width="31.42578125" style="6" customWidth="1"/>
    <col min="3842" max="3842" width="21.42578125" style="6" customWidth="1"/>
    <col min="3843" max="3843" width="19" style="6" customWidth="1"/>
    <col min="3844" max="3844" width="14" style="6" customWidth="1"/>
    <col min="3845" max="3845" width="19.140625" style="6" customWidth="1"/>
    <col min="3846" max="3846" width="15.85546875" style="6" customWidth="1"/>
    <col min="3847" max="3848" width="11.42578125" style="6"/>
    <col min="3849" max="3849" width="12.85546875" style="6" customWidth="1"/>
    <col min="3850" max="3850" width="11.42578125" style="6" customWidth="1"/>
    <col min="3851" max="3851" width="14.42578125" style="6" customWidth="1"/>
    <col min="3852" max="4094" width="11.42578125" style="6"/>
    <col min="4095" max="4095" width="14.42578125" style="6" customWidth="1"/>
    <col min="4096" max="4096" width="38" style="6" customWidth="1"/>
    <col min="4097" max="4097" width="31.42578125" style="6" customWidth="1"/>
    <col min="4098" max="4098" width="21.42578125" style="6" customWidth="1"/>
    <col min="4099" max="4099" width="19" style="6" customWidth="1"/>
    <col min="4100" max="4100" width="14" style="6" customWidth="1"/>
    <col min="4101" max="4101" width="19.140625" style="6" customWidth="1"/>
    <col min="4102" max="4102" width="15.85546875" style="6" customWidth="1"/>
    <col min="4103" max="4104" width="11.42578125" style="6"/>
    <col min="4105" max="4105" width="12.85546875" style="6" customWidth="1"/>
    <col min="4106" max="4106" width="11.42578125" style="6" customWidth="1"/>
    <col min="4107" max="4107" width="14.42578125" style="6" customWidth="1"/>
    <col min="4108" max="4350" width="11.42578125" style="6"/>
    <col min="4351" max="4351" width="14.42578125" style="6" customWidth="1"/>
    <col min="4352" max="4352" width="38" style="6" customWidth="1"/>
    <col min="4353" max="4353" width="31.42578125" style="6" customWidth="1"/>
    <col min="4354" max="4354" width="21.42578125" style="6" customWidth="1"/>
    <col min="4355" max="4355" width="19" style="6" customWidth="1"/>
    <col min="4356" max="4356" width="14" style="6" customWidth="1"/>
    <col min="4357" max="4357" width="19.140625" style="6" customWidth="1"/>
    <col min="4358" max="4358" width="15.85546875" style="6" customWidth="1"/>
    <col min="4359" max="4360" width="11.42578125" style="6"/>
    <col min="4361" max="4361" width="12.85546875" style="6" customWidth="1"/>
    <col min="4362" max="4362" width="11.42578125" style="6" customWidth="1"/>
    <col min="4363" max="4363" width="14.42578125" style="6" customWidth="1"/>
    <col min="4364" max="4606" width="11.42578125" style="6"/>
    <col min="4607" max="4607" width="14.42578125" style="6" customWidth="1"/>
    <col min="4608" max="4608" width="38" style="6" customWidth="1"/>
    <col min="4609" max="4609" width="31.42578125" style="6" customWidth="1"/>
    <col min="4610" max="4610" width="21.42578125" style="6" customWidth="1"/>
    <col min="4611" max="4611" width="19" style="6" customWidth="1"/>
    <col min="4612" max="4612" width="14" style="6" customWidth="1"/>
    <col min="4613" max="4613" width="19.140625" style="6" customWidth="1"/>
    <col min="4614" max="4614" width="15.85546875" style="6" customWidth="1"/>
    <col min="4615" max="4616" width="11.42578125" style="6"/>
    <col min="4617" max="4617" width="12.85546875" style="6" customWidth="1"/>
    <col min="4618" max="4618" width="11.42578125" style="6" customWidth="1"/>
    <col min="4619" max="4619" width="14.42578125" style="6" customWidth="1"/>
    <col min="4620" max="4862" width="11.42578125" style="6"/>
    <col min="4863" max="4863" width="14.42578125" style="6" customWidth="1"/>
    <col min="4864" max="4864" width="38" style="6" customWidth="1"/>
    <col min="4865" max="4865" width="31.42578125" style="6" customWidth="1"/>
    <col min="4866" max="4866" width="21.42578125" style="6" customWidth="1"/>
    <col min="4867" max="4867" width="19" style="6" customWidth="1"/>
    <col min="4868" max="4868" width="14" style="6" customWidth="1"/>
    <col min="4869" max="4869" width="19.140625" style="6" customWidth="1"/>
    <col min="4870" max="4870" width="15.85546875" style="6" customWidth="1"/>
    <col min="4871" max="4872" width="11.42578125" style="6"/>
    <col min="4873" max="4873" width="12.85546875" style="6" customWidth="1"/>
    <col min="4874" max="4874" width="11.42578125" style="6" customWidth="1"/>
    <col min="4875" max="4875" width="14.42578125" style="6" customWidth="1"/>
    <col min="4876" max="5118" width="11.42578125" style="6"/>
    <col min="5119" max="5119" width="14.42578125" style="6" customWidth="1"/>
    <col min="5120" max="5120" width="38" style="6" customWidth="1"/>
    <col min="5121" max="5121" width="31.42578125" style="6" customWidth="1"/>
    <col min="5122" max="5122" width="21.42578125" style="6" customWidth="1"/>
    <col min="5123" max="5123" width="19" style="6" customWidth="1"/>
    <col min="5124" max="5124" width="14" style="6" customWidth="1"/>
    <col min="5125" max="5125" width="19.140625" style="6" customWidth="1"/>
    <col min="5126" max="5126" width="15.85546875" style="6" customWidth="1"/>
    <col min="5127" max="5128" width="11.42578125" style="6"/>
    <col min="5129" max="5129" width="12.85546875" style="6" customWidth="1"/>
    <col min="5130" max="5130" width="11.42578125" style="6" customWidth="1"/>
    <col min="5131" max="5131" width="14.42578125" style="6" customWidth="1"/>
    <col min="5132" max="5374" width="11.42578125" style="6"/>
    <col min="5375" max="5375" width="14.42578125" style="6" customWidth="1"/>
    <col min="5376" max="5376" width="38" style="6" customWidth="1"/>
    <col min="5377" max="5377" width="31.42578125" style="6" customWidth="1"/>
    <col min="5378" max="5378" width="21.42578125" style="6" customWidth="1"/>
    <col min="5379" max="5379" width="19" style="6" customWidth="1"/>
    <col min="5380" max="5380" width="14" style="6" customWidth="1"/>
    <col min="5381" max="5381" width="19.140625" style="6" customWidth="1"/>
    <col min="5382" max="5382" width="15.85546875" style="6" customWidth="1"/>
    <col min="5383" max="5384" width="11.42578125" style="6"/>
    <col min="5385" max="5385" width="12.85546875" style="6" customWidth="1"/>
    <col min="5386" max="5386" width="11.42578125" style="6" customWidth="1"/>
    <col min="5387" max="5387" width="14.42578125" style="6" customWidth="1"/>
    <col min="5388" max="5630" width="11.42578125" style="6"/>
    <col min="5631" max="5631" width="14.42578125" style="6" customWidth="1"/>
    <col min="5632" max="5632" width="38" style="6" customWidth="1"/>
    <col min="5633" max="5633" width="31.42578125" style="6" customWidth="1"/>
    <col min="5634" max="5634" width="21.42578125" style="6" customWidth="1"/>
    <col min="5635" max="5635" width="19" style="6" customWidth="1"/>
    <col min="5636" max="5636" width="14" style="6" customWidth="1"/>
    <col min="5637" max="5637" width="19.140625" style="6" customWidth="1"/>
    <col min="5638" max="5638" width="15.85546875" style="6" customWidth="1"/>
    <col min="5639" max="5640" width="11.42578125" style="6"/>
    <col min="5641" max="5641" width="12.85546875" style="6" customWidth="1"/>
    <col min="5642" max="5642" width="11.42578125" style="6" customWidth="1"/>
    <col min="5643" max="5643" width="14.42578125" style="6" customWidth="1"/>
    <col min="5644" max="5886" width="11.42578125" style="6"/>
    <col min="5887" max="5887" width="14.42578125" style="6" customWidth="1"/>
    <col min="5888" max="5888" width="38" style="6" customWidth="1"/>
    <col min="5889" max="5889" width="31.42578125" style="6" customWidth="1"/>
    <col min="5890" max="5890" width="21.42578125" style="6" customWidth="1"/>
    <col min="5891" max="5891" width="19" style="6" customWidth="1"/>
    <col min="5892" max="5892" width="14" style="6" customWidth="1"/>
    <col min="5893" max="5893" width="19.140625" style="6" customWidth="1"/>
    <col min="5894" max="5894" width="15.85546875" style="6" customWidth="1"/>
    <col min="5895" max="5896" width="11.42578125" style="6"/>
    <col min="5897" max="5897" width="12.85546875" style="6" customWidth="1"/>
    <col min="5898" max="5898" width="11.42578125" style="6" customWidth="1"/>
    <col min="5899" max="5899" width="14.42578125" style="6" customWidth="1"/>
    <col min="5900" max="6142" width="11.42578125" style="6"/>
    <col min="6143" max="6143" width="14.42578125" style="6" customWidth="1"/>
    <col min="6144" max="6144" width="38" style="6" customWidth="1"/>
    <col min="6145" max="6145" width="31.42578125" style="6" customWidth="1"/>
    <col min="6146" max="6146" width="21.42578125" style="6" customWidth="1"/>
    <col min="6147" max="6147" width="19" style="6" customWidth="1"/>
    <col min="6148" max="6148" width="14" style="6" customWidth="1"/>
    <col min="6149" max="6149" width="19.140625" style="6" customWidth="1"/>
    <col min="6150" max="6150" width="15.85546875" style="6" customWidth="1"/>
    <col min="6151" max="6152" width="11.42578125" style="6"/>
    <col min="6153" max="6153" width="12.85546875" style="6" customWidth="1"/>
    <col min="6154" max="6154" width="11.42578125" style="6" customWidth="1"/>
    <col min="6155" max="6155" width="14.42578125" style="6" customWidth="1"/>
    <col min="6156" max="6398" width="11.42578125" style="6"/>
    <col min="6399" max="6399" width="14.42578125" style="6" customWidth="1"/>
    <col min="6400" max="6400" width="38" style="6" customWidth="1"/>
    <col min="6401" max="6401" width="31.42578125" style="6" customWidth="1"/>
    <col min="6402" max="6402" width="21.42578125" style="6" customWidth="1"/>
    <col min="6403" max="6403" width="19" style="6" customWidth="1"/>
    <col min="6404" max="6404" width="14" style="6" customWidth="1"/>
    <col min="6405" max="6405" width="19.140625" style="6" customWidth="1"/>
    <col min="6406" max="6406" width="15.85546875" style="6" customWidth="1"/>
    <col min="6407" max="6408" width="11.42578125" style="6"/>
    <col min="6409" max="6409" width="12.85546875" style="6" customWidth="1"/>
    <col min="6410" max="6410" width="11.42578125" style="6" customWidth="1"/>
    <col min="6411" max="6411" width="14.42578125" style="6" customWidth="1"/>
    <col min="6412" max="6654" width="11.42578125" style="6"/>
    <col min="6655" max="6655" width="14.42578125" style="6" customWidth="1"/>
    <col min="6656" max="6656" width="38" style="6" customWidth="1"/>
    <col min="6657" max="6657" width="31.42578125" style="6" customWidth="1"/>
    <col min="6658" max="6658" width="21.42578125" style="6" customWidth="1"/>
    <col min="6659" max="6659" width="19" style="6" customWidth="1"/>
    <col min="6660" max="6660" width="14" style="6" customWidth="1"/>
    <col min="6661" max="6661" width="19.140625" style="6" customWidth="1"/>
    <col min="6662" max="6662" width="15.85546875" style="6" customWidth="1"/>
    <col min="6663" max="6664" width="11.42578125" style="6"/>
    <col min="6665" max="6665" width="12.85546875" style="6" customWidth="1"/>
    <col min="6666" max="6666" width="11.42578125" style="6" customWidth="1"/>
    <col min="6667" max="6667" width="14.42578125" style="6" customWidth="1"/>
    <col min="6668" max="6910" width="11.42578125" style="6"/>
    <col min="6911" max="6911" width="14.42578125" style="6" customWidth="1"/>
    <col min="6912" max="6912" width="38" style="6" customWidth="1"/>
    <col min="6913" max="6913" width="31.42578125" style="6" customWidth="1"/>
    <col min="6914" max="6914" width="21.42578125" style="6" customWidth="1"/>
    <col min="6915" max="6915" width="19" style="6" customWidth="1"/>
    <col min="6916" max="6916" width="14" style="6" customWidth="1"/>
    <col min="6917" max="6917" width="19.140625" style="6" customWidth="1"/>
    <col min="6918" max="6918" width="15.85546875" style="6" customWidth="1"/>
    <col min="6919" max="6920" width="11.42578125" style="6"/>
    <col min="6921" max="6921" width="12.85546875" style="6" customWidth="1"/>
    <col min="6922" max="6922" width="11.42578125" style="6" customWidth="1"/>
    <col min="6923" max="6923" width="14.42578125" style="6" customWidth="1"/>
    <col min="6924" max="7166" width="11.42578125" style="6"/>
    <col min="7167" max="7167" width="14.42578125" style="6" customWidth="1"/>
    <col min="7168" max="7168" width="38" style="6" customWidth="1"/>
    <col min="7169" max="7169" width="31.42578125" style="6" customWidth="1"/>
    <col min="7170" max="7170" width="21.42578125" style="6" customWidth="1"/>
    <col min="7171" max="7171" width="19" style="6" customWidth="1"/>
    <col min="7172" max="7172" width="14" style="6" customWidth="1"/>
    <col min="7173" max="7173" width="19.140625" style="6" customWidth="1"/>
    <col min="7174" max="7174" width="15.85546875" style="6" customWidth="1"/>
    <col min="7175" max="7176" width="11.42578125" style="6"/>
    <col min="7177" max="7177" width="12.85546875" style="6" customWidth="1"/>
    <col min="7178" max="7178" width="11.42578125" style="6" customWidth="1"/>
    <col min="7179" max="7179" width="14.42578125" style="6" customWidth="1"/>
    <col min="7180" max="7422" width="11.42578125" style="6"/>
    <col min="7423" max="7423" width="14.42578125" style="6" customWidth="1"/>
    <col min="7424" max="7424" width="38" style="6" customWidth="1"/>
    <col min="7425" max="7425" width="31.42578125" style="6" customWidth="1"/>
    <col min="7426" max="7426" width="21.42578125" style="6" customWidth="1"/>
    <col min="7427" max="7427" width="19" style="6" customWidth="1"/>
    <col min="7428" max="7428" width="14" style="6" customWidth="1"/>
    <col min="7429" max="7429" width="19.140625" style="6" customWidth="1"/>
    <col min="7430" max="7430" width="15.85546875" style="6" customWidth="1"/>
    <col min="7431" max="7432" width="11.42578125" style="6"/>
    <col min="7433" max="7433" width="12.85546875" style="6" customWidth="1"/>
    <col min="7434" max="7434" width="11.42578125" style="6" customWidth="1"/>
    <col min="7435" max="7435" width="14.42578125" style="6" customWidth="1"/>
    <col min="7436" max="7678" width="11.42578125" style="6"/>
    <col min="7679" max="7679" width="14.42578125" style="6" customWidth="1"/>
    <col min="7680" max="7680" width="38" style="6" customWidth="1"/>
    <col min="7681" max="7681" width="31.42578125" style="6" customWidth="1"/>
    <col min="7682" max="7682" width="21.42578125" style="6" customWidth="1"/>
    <col min="7683" max="7683" width="19" style="6" customWidth="1"/>
    <col min="7684" max="7684" width="14" style="6" customWidth="1"/>
    <col min="7685" max="7685" width="19.140625" style="6" customWidth="1"/>
    <col min="7686" max="7686" width="15.85546875" style="6" customWidth="1"/>
    <col min="7687" max="7688" width="11.42578125" style="6"/>
    <col min="7689" max="7689" width="12.85546875" style="6" customWidth="1"/>
    <col min="7690" max="7690" width="11.42578125" style="6" customWidth="1"/>
    <col min="7691" max="7691" width="14.42578125" style="6" customWidth="1"/>
    <col min="7692" max="7934" width="11.42578125" style="6"/>
    <col min="7935" max="7935" width="14.42578125" style="6" customWidth="1"/>
    <col min="7936" max="7936" width="38" style="6" customWidth="1"/>
    <col min="7937" max="7937" width="31.42578125" style="6" customWidth="1"/>
    <col min="7938" max="7938" width="21.42578125" style="6" customWidth="1"/>
    <col min="7939" max="7939" width="19" style="6" customWidth="1"/>
    <col min="7940" max="7940" width="14" style="6" customWidth="1"/>
    <col min="7941" max="7941" width="19.140625" style="6" customWidth="1"/>
    <col min="7942" max="7942" width="15.85546875" style="6" customWidth="1"/>
    <col min="7943" max="7944" width="11.42578125" style="6"/>
    <col min="7945" max="7945" width="12.85546875" style="6" customWidth="1"/>
    <col min="7946" max="7946" width="11.42578125" style="6" customWidth="1"/>
    <col min="7947" max="7947" width="14.42578125" style="6" customWidth="1"/>
    <col min="7948" max="8190" width="11.42578125" style="6"/>
    <col min="8191" max="8191" width="14.42578125" style="6" customWidth="1"/>
    <col min="8192" max="8192" width="38" style="6" customWidth="1"/>
    <col min="8193" max="8193" width="31.42578125" style="6" customWidth="1"/>
    <col min="8194" max="8194" width="21.42578125" style="6" customWidth="1"/>
    <col min="8195" max="8195" width="19" style="6" customWidth="1"/>
    <col min="8196" max="8196" width="14" style="6" customWidth="1"/>
    <col min="8197" max="8197" width="19.140625" style="6" customWidth="1"/>
    <col min="8198" max="8198" width="15.85546875" style="6" customWidth="1"/>
    <col min="8199" max="8200" width="11.42578125" style="6"/>
    <col min="8201" max="8201" width="12.85546875" style="6" customWidth="1"/>
    <col min="8202" max="8202" width="11.42578125" style="6" customWidth="1"/>
    <col min="8203" max="8203" width="14.42578125" style="6" customWidth="1"/>
    <col min="8204" max="8446" width="11.42578125" style="6"/>
    <col min="8447" max="8447" width="14.42578125" style="6" customWidth="1"/>
    <col min="8448" max="8448" width="38" style="6" customWidth="1"/>
    <col min="8449" max="8449" width="31.42578125" style="6" customWidth="1"/>
    <col min="8450" max="8450" width="21.42578125" style="6" customWidth="1"/>
    <col min="8451" max="8451" width="19" style="6" customWidth="1"/>
    <col min="8452" max="8452" width="14" style="6" customWidth="1"/>
    <col min="8453" max="8453" width="19.140625" style="6" customWidth="1"/>
    <col min="8454" max="8454" width="15.85546875" style="6" customWidth="1"/>
    <col min="8455" max="8456" width="11.42578125" style="6"/>
    <col min="8457" max="8457" width="12.85546875" style="6" customWidth="1"/>
    <col min="8458" max="8458" width="11.42578125" style="6" customWidth="1"/>
    <col min="8459" max="8459" width="14.42578125" style="6" customWidth="1"/>
    <col min="8460" max="8702" width="11.42578125" style="6"/>
    <col min="8703" max="8703" width="14.42578125" style="6" customWidth="1"/>
    <col min="8704" max="8704" width="38" style="6" customWidth="1"/>
    <col min="8705" max="8705" width="31.42578125" style="6" customWidth="1"/>
    <col min="8706" max="8706" width="21.42578125" style="6" customWidth="1"/>
    <col min="8707" max="8707" width="19" style="6" customWidth="1"/>
    <col min="8708" max="8708" width="14" style="6" customWidth="1"/>
    <col min="8709" max="8709" width="19.140625" style="6" customWidth="1"/>
    <col min="8710" max="8710" width="15.85546875" style="6" customWidth="1"/>
    <col min="8711" max="8712" width="11.42578125" style="6"/>
    <col min="8713" max="8713" width="12.85546875" style="6" customWidth="1"/>
    <col min="8714" max="8714" width="11.42578125" style="6" customWidth="1"/>
    <col min="8715" max="8715" width="14.42578125" style="6" customWidth="1"/>
    <col min="8716" max="8958" width="11.42578125" style="6"/>
    <col min="8959" max="8959" width="14.42578125" style="6" customWidth="1"/>
    <col min="8960" max="8960" width="38" style="6" customWidth="1"/>
    <col min="8961" max="8961" width="31.42578125" style="6" customWidth="1"/>
    <col min="8962" max="8962" width="21.42578125" style="6" customWidth="1"/>
    <col min="8963" max="8963" width="19" style="6" customWidth="1"/>
    <col min="8964" max="8964" width="14" style="6" customWidth="1"/>
    <col min="8965" max="8965" width="19.140625" style="6" customWidth="1"/>
    <col min="8966" max="8966" width="15.85546875" style="6" customWidth="1"/>
    <col min="8967" max="8968" width="11.42578125" style="6"/>
    <col min="8969" max="8969" width="12.85546875" style="6" customWidth="1"/>
    <col min="8970" max="8970" width="11.42578125" style="6" customWidth="1"/>
    <col min="8971" max="8971" width="14.42578125" style="6" customWidth="1"/>
    <col min="8972" max="9214" width="11.42578125" style="6"/>
    <col min="9215" max="9215" width="14.42578125" style="6" customWidth="1"/>
    <col min="9216" max="9216" width="38" style="6" customWidth="1"/>
    <col min="9217" max="9217" width="31.42578125" style="6" customWidth="1"/>
    <col min="9218" max="9218" width="21.42578125" style="6" customWidth="1"/>
    <col min="9219" max="9219" width="19" style="6" customWidth="1"/>
    <col min="9220" max="9220" width="14" style="6" customWidth="1"/>
    <col min="9221" max="9221" width="19.140625" style="6" customWidth="1"/>
    <col min="9222" max="9222" width="15.85546875" style="6" customWidth="1"/>
    <col min="9223" max="9224" width="11.42578125" style="6"/>
    <col min="9225" max="9225" width="12.85546875" style="6" customWidth="1"/>
    <col min="9226" max="9226" width="11.42578125" style="6" customWidth="1"/>
    <col min="9227" max="9227" width="14.42578125" style="6" customWidth="1"/>
    <col min="9228" max="9470" width="11.42578125" style="6"/>
    <col min="9471" max="9471" width="14.42578125" style="6" customWidth="1"/>
    <col min="9472" max="9472" width="38" style="6" customWidth="1"/>
    <col min="9473" max="9473" width="31.42578125" style="6" customWidth="1"/>
    <col min="9474" max="9474" width="21.42578125" style="6" customWidth="1"/>
    <col min="9475" max="9475" width="19" style="6" customWidth="1"/>
    <col min="9476" max="9476" width="14" style="6" customWidth="1"/>
    <col min="9477" max="9477" width="19.140625" style="6" customWidth="1"/>
    <col min="9478" max="9478" width="15.85546875" style="6" customWidth="1"/>
    <col min="9479" max="9480" width="11.42578125" style="6"/>
    <col min="9481" max="9481" width="12.85546875" style="6" customWidth="1"/>
    <col min="9482" max="9482" width="11.42578125" style="6" customWidth="1"/>
    <col min="9483" max="9483" width="14.42578125" style="6" customWidth="1"/>
    <col min="9484" max="9726" width="11.42578125" style="6"/>
    <col min="9727" max="9727" width="14.42578125" style="6" customWidth="1"/>
    <col min="9728" max="9728" width="38" style="6" customWidth="1"/>
    <col min="9729" max="9729" width="31.42578125" style="6" customWidth="1"/>
    <col min="9730" max="9730" width="21.42578125" style="6" customWidth="1"/>
    <col min="9731" max="9731" width="19" style="6" customWidth="1"/>
    <col min="9732" max="9732" width="14" style="6" customWidth="1"/>
    <col min="9733" max="9733" width="19.140625" style="6" customWidth="1"/>
    <col min="9734" max="9734" width="15.85546875" style="6" customWidth="1"/>
    <col min="9735" max="9736" width="11.42578125" style="6"/>
    <col min="9737" max="9737" width="12.85546875" style="6" customWidth="1"/>
    <col min="9738" max="9738" width="11.42578125" style="6" customWidth="1"/>
    <col min="9739" max="9739" width="14.42578125" style="6" customWidth="1"/>
    <col min="9740" max="9982" width="11.42578125" style="6"/>
    <col min="9983" max="9983" width="14.42578125" style="6" customWidth="1"/>
    <col min="9984" max="9984" width="38" style="6" customWidth="1"/>
    <col min="9985" max="9985" width="31.42578125" style="6" customWidth="1"/>
    <col min="9986" max="9986" width="21.42578125" style="6" customWidth="1"/>
    <col min="9987" max="9987" width="19" style="6" customWidth="1"/>
    <col min="9988" max="9988" width="14" style="6" customWidth="1"/>
    <col min="9989" max="9989" width="19.140625" style="6" customWidth="1"/>
    <col min="9990" max="9990" width="15.85546875" style="6" customWidth="1"/>
    <col min="9991" max="9992" width="11.42578125" style="6"/>
    <col min="9993" max="9993" width="12.85546875" style="6" customWidth="1"/>
    <col min="9994" max="9994" width="11.42578125" style="6" customWidth="1"/>
    <col min="9995" max="9995" width="14.42578125" style="6" customWidth="1"/>
    <col min="9996" max="10238" width="11.42578125" style="6"/>
    <col min="10239" max="10239" width="14.42578125" style="6" customWidth="1"/>
    <col min="10240" max="10240" width="38" style="6" customWidth="1"/>
    <col min="10241" max="10241" width="31.42578125" style="6" customWidth="1"/>
    <col min="10242" max="10242" width="21.42578125" style="6" customWidth="1"/>
    <col min="10243" max="10243" width="19" style="6" customWidth="1"/>
    <col min="10244" max="10244" width="14" style="6" customWidth="1"/>
    <col min="10245" max="10245" width="19.140625" style="6" customWidth="1"/>
    <col min="10246" max="10246" width="15.85546875" style="6" customWidth="1"/>
    <col min="10247" max="10248" width="11.42578125" style="6"/>
    <col min="10249" max="10249" width="12.85546875" style="6" customWidth="1"/>
    <col min="10250" max="10250" width="11.42578125" style="6" customWidth="1"/>
    <col min="10251" max="10251" width="14.42578125" style="6" customWidth="1"/>
    <col min="10252" max="10494" width="11.42578125" style="6"/>
    <col min="10495" max="10495" width="14.42578125" style="6" customWidth="1"/>
    <col min="10496" max="10496" width="38" style="6" customWidth="1"/>
    <col min="10497" max="10497" width="31.42578125" style="6" customWidth="1"/>
    <col min="10498" max="10498" width="21.42578125" style="6" customWidth="1"/>
    <col min="10499" max="10499" width="19" style="6" customWidth="1"/>
    <col min="10500" max="10500" width="14" style="6" customWidth="1"/>
    <col min="10501" max="10501" width="19.140625" style="6" customWidth="1"/>
    <col min="10502" max="10502" width="15.85546875" style="6" customWidth="1"/>
    <col min="10503" max="10504" width="11.42578125" style="6"/>
    <col min="10505" max="10505" width="12.85546875" style="6" customWidth="1"/>
    <col min="10506" max="10506" width="11.42578125" style="6" customWidth="1"/>
    <col min="10507" max="10507" width="14.42578125" style="6" customWidth="1"/>
    <col min="10508" max="10750" width="11.42578125" style="6"/>
    <col min="10751" max="10751" width="14.42578125" style="6" customWidth="1"/>
    <col min="10752" max="10752" width="38" style="6" customWidth="1"/>
    <col min="10753" max="10753" width="31.42578125" style="6" customWidth="1"/>
    <col min="10754" max="10754" width="21.42578125" style="6" customWidth="1"/>
    <col min="10755" max="10755" width="19" style="6" customWidth="1"/>
    <col min="10756" max="10756" width="14" style="6" customWidth="1"/>
    <col min="10757" max="10757" width="19.140625" style="6" customWidth="1"/>
    <col min="10758" max="10758" width="15.85546875" style="6" customWidth="1"/>
    <col min="10759" max="10760" width="11.42578125" style="6"/>
    <col min="10761" max="10761" width="12.85546875" style="6" customWidth="1"/>
    <col min="10762" max="10762" width="11.42578125" style="6" customWidth="1"/>
    <col min="10763" max="10763" width="14.42578125" style="6" customWidth="1"/>
    <col min="10764" max="11006" width="11.42578125" style="6"/>
    <col min="11007" max="11007" width="14.42578125" style="6" customWidth="1"/>
    <col min="11008" max="11008" width="38" style="6" customWidth="1"/>
    <col min="11009" max="11009" width="31.42578125" style="6" customWidth="1"/>
    <col min="11010" max="11010" width="21.42578125" style="6" customWidth="1"/>
    <col min="11011" max="11011" width="19" style="6" customWidth="1"/>
    <col min="11012" max="11012" width="14" style="6" customWidth="1"/>
    <col min="11013" max="11013" width="19.140625" style="6" customWidth="1"/>
    <col min="11014" max="11014" width="15.85546875" style="6" customWidth="1"/>
    <col min="11015" max="11016" width="11.42578125" style="6"/>
    <col min="11017" max="11017" width="12.85546875" style="6" customWidth="1"/>
    <col min="11018" max="11018" width="11.42578125" style="6" customWidth="1"/>
    <col min="11019" max="11019" width="14.42578125" style="6" customWidth="1"/>
    <col min="11020" max="11262" width="11.42578125" style="6"/>
    <col min="11263" max="11263" width="14.42578125" style="6" customWidth="1"/>
    <col min="11264" max="11264" width="38" style="6" customWidth="1"/>
    <col min="11265" max="11265" width="31.42578125" style="6" customWidth="1"/>
    <col min="11266" max="11266" width="21.42578125" style="6" customWidth="1"/>
    <col min="11267" max="11267" width="19" style="6" customWidth="1"/>
    <col min="11268" max="11268" width="14" style="6" customWidth="1"/>
    <col min="11269" max="11269" width="19.140625" style="6" customWidth="1"/>
    <col min="11270" max="11270" width="15.85546875" style="6" customWidth="1"/>
    <col min="11271" max="11272" width="11.42578125" style="6"/>
    <col min="11273" max="11273" width="12.85546875" style="6" customWidth="1"/>
    <col min="11274" max="11274" width="11.42578125" style="6" customWidth="1"/>
    <col min="11275" max="11275" width="14.42578125" style="6" customWidth="1"/>
    <col min="11276" max="11518" width="11.42578125" style="6"/>
    <col min="11519" max="11519" width="14.42578125" style="6" customWidth="1"/>
    <col min="11520" max="11520" width="38" style="6" customWidth="1"/>
    <col min="11521" max="11521" width="31.42578125" style="6" customWidth="1"/>
    <col min="11522" max="11522" width="21.42578125" style="6" customWidth="1"/>
    <col min="11523" max="11523" width="19" style="6" customWidth="1"/>
    <col min="11524" max="11524" width="14" style="6" customWidth="1"/>
    <col min="11525" max="11525" width="19.140625" style="6" customWidth="1"/>
    <col min="11526" max="11526" width="15.85546875" style="6" customWidth="1"/>
    <col min="11527" max="11528" width="11.42578125" style="6"/>
    <col min="11529" max="11529" width="12.85546875" style="6" customWidth="1"/>
    <col min="11530" max="11530" width="11.42578125" style="6" customWidth="1"/>
    <col min="11531" max="11531" width="14.42578125" style="6" customWidth="1"/>
    <col min="11532" max="11774" width="11.42578125" style="6"/>
    <col min="11775" max="11775" width="14.42578125" style="6" customWidth="1"/>
    <col min="11776" max="11776" width="38" style="6" customWidth="1"/>
    <col min="11777" max="11777" width="31.42578125" style="6" customWidth="1"/>
    <col min="11778" max="11778" width="21.42578125" style="6" customWidth="1"/>
    <col min="11779" max="11779" width="19" style="6" customWidth="1"/>
    <col min="11780" max="11780" width="14" style="6" customWidth="1"/>
    <col min="11781" max="11781" width="19.140625" style="6" customWidth="1"/>
    <col min="11782" max="11782" width="15.85546875" style="6" customWidth="1"/>
    <col min="11783" max="11784" width="11.42578125" style="6"/>
    <col min="11785" max="11785" width="12.85546875" style="6" customWidth="1"/>
    <col min="11786" max="11786" width="11.42578125" style="6" customWidth="1"/>
    <col min="11787" max="11787" width="14.42578125" style="6" customWidth="1"/>
    <col min="11788" max="12030" width="11.42578125" style="6"/>
    <col min="12031" max="12031" width="14.42578125" style="6" customWidth="1"/>
    <col min="12032" max="12032" width="38" style="6" customWidth="1"/>
    <col min="12033" max="12033" width="31.42578125" style="6" customWidth="1"/>
    <col min="12034" max="12034" width="21.42578125" style="6" customWidth="1"/>
    <col min="12035" max="12035" width="19" style="6" customWidth="1"/>
    <col min="12036" max="12036" width="14" style="6" customWidth="1"/>
    <col min="12037" max="12037" width="19.140625" style="6" customWidth="1"/>
    <col min="12038" max="12038" width="15.85546875" style="6" customWidth="1"/>
    <col min="12039" max="12040" width="11.42578125" style="6"/>
    <col min="12041" max="12041" width="12.85546875" style="6" customWidth="1"/>
    <col min="12042" max="12042" width="11.42578125" style="6" customWidth="1"/>
    <col min="12043" max="12043" width="14.42578125" style="6" customWidth="1"/>
    <col min="12044" max="12286" width="11.42578125" style="6"/>
    <col min="12287" max="12287" width="14.42578125" style="6" customWidth="1"/>
    <col min="12288" max="12288" width="38" style="6" customWidth="1"/>
    <col min="12289" max="12289" width="31.42578125" style="6" customWidth="1"/>
    <col min="12290" max="12290" width="21.42578125" style="6" customWidth="1"/>
    <col min="12291" max="12291" width="19" style="6" customWidth="1"/>
    <col min="12292" max="12292" width="14" style="6" customWidth="1"/>
    <col min="12293" max="12293" width="19.140625" style="6" customWidth="1"/>
    <col min="12294" max="12294" width="15.85546875" style="6" customWidth="1"/>
    <col min="12295" max="12296" width="11.42578125" style="6"/>
    <col min="12297" max="12297" width="12.85546875" style="6" customWidth="1"/>
    <col min="12298" max="12298" width="11.42578125" style="6" customWidth="1"/>
    <col min="12299" max="12299" width="14.42578125" style="6" customWidth="1"/>
    <col min="12300" max="12542" width="11.42578125" style="6"/>
    <col min="12543" max="12543" width="14.42578125" style="6" customWidth="1"/>
    <col min="12544" max="12544" width="38" style="6" customWidth="1"/>
    <col min="12545" max="12545" width="31.42578125" style="6" customWidth="1"/>
    <col min="12546" max="12546" width="21.42578125" style="6" customWidth="1"/>
    <col min="12547" max="12547" width="19" style="6" customWidth="1"/>
    <col min="12548" max="12548" width="14" style="6" customWidth="1"/>
    <col min="12549" max="12549" width="19.140625" style="6" customWidth="1"/>
    <col min="12550" max="12550" width="15.85546875" style="6" customWidth="1"/>
    <col min="12551" max="12552" width="11.42578125" style="6"/>
    <col min="12553" max="12553" width="12.85546875" style="6" customWidth="1"/>
    <col min="12554" max="12554" width="11.42578125" style="6" customWidth="1"/>
    <col min="12555" max="12555" width="14.42578125" style="6" customWidth="1"/>
    <col min="12556" max="12798" width="11.42578125" style="6"/>
    <col min="12799" max="12799" width="14.42578125" style="6" customWidth="1"/>
    <col min="12800" max="12800" width="38" style="6" customWidth="1"/>
    <col min="12801" max="12801" width="31.42578125" style="6" customWidth="1"/>
    <col min="12802" max="12802" width="21.42578125" style="6" customWidth="1"/>
    <col min="12803" max="12803" width="19" style="6" customWidth="1"/>
    <col min="12804" max="12804" width="14" style="6" customWidth="1"/>
    <col min="12805" max="12805" width="19.140625" style="6" customWidth="1"/>
    <col min="12806" max="12806" width="15.85546875" style="6" customWidth="1"/>
    <col min="12807" max="12808" width="11.42578125" style="6"/>
    <col min="12809" max="12809" width="12.85546875" style="6" customWidth="1"/>
    <col min="12810" max="12810" width="11.42578125" style="6" customWidth="1"/>
    <col min="12811" max="12811" width="14.42578125" style="6" customWidth="1"/>
    <col min="12812" max="13054" width="11.42578125" style="6"/>
    <col min="13055" max="13055" width="14.42578125" style="6" customWidth="1"/>
    <col min="13056" max="13056" width="38" style="6" customWidth="1"/>
    <col min="13057" max="13057" width="31.42578125" style="6" customWidth="1"/>
    <col min="13058" max="13058" width="21.42578125" style="6" customWidth="1"/>
    <col min="13059" max="13059" width="19" style="6" customWidth="1"/>
    <col min="13060" max="13060" width="14" style="6" customWidth="1"/>
    <col min="13061" max="13061" width="19.140625" style="6" customWidth="1"/>
    <col min="13062" max="13062" width="15.85546875" style="6" customWidth="1"/>
    <col min="13063" max="13064" width="11.42578125" style="6"/>
    <col min="13065" max="13065" width="12.85546875" style="6" customWidth="1"/>
    <col min="13066" max="13066" width="11.42578125" style="6" customWidth="1"/>
    <col min="13067" max="13067" width="14.42578125" style="6" customWidth="1"/>
    <col min="13068" max="13310" width="11.42578125" style="6"/>
    <col min="13311" max="13311" width="14.42578125" style="6" customWidth="1"/>
    <col min="13312" max="13312" width="38" style="6" customWidth="1"/>
    <col min="13313" max="13313" width="31.42578125" style="6" customWidth="1"/>
    <col min="13314" max="13314" width="21.42578125" style="6" customWidth="1"/>
    <col min="13315" max="13315" width="19" style="6" customWidth="1"/>
    <col min="13316" max="13316" width="14" style="6" customWidth="1"/>
    <col min="13317" max="13317" width="19.140625" style="6" customWidth="1"/>
    <col min="13318" max="13318" width="15.85546875" style="6" customWidth="1"/>
    <col min="13319" max="13320" width="11.42578125" style="6"/>
    <col min="13321" max="13321" width="12.85546875" style="6" customWidth="1"/>
    <col min="13322" max="13322" width="11.42578125" style="6" customWidth="1"/>
    <col min="13323" max="13323" width="14.42578125" style="6" customWidth="1"/>
    <col min="13324" max="13566" width="11.42578125" style="6"/>
    <col min="13567" max="13567" width="14.42578125" style="6" customWidth="1"/>
    <col min="13568" max="13568" width="38" style="6" customWidth="1"/>
    <col min="13569" max="13569" width="31.42578125" style="6" customWidth="1"/>
    <col min="13570" max="13570" width="21.42578125" style="6" customWidth="1"/>
    <col min="13571" max="13571" width="19" style="6" customWidth="1"/>
    <col min="13572" max="13572" width="14" style="6" customWidth="1"/>
    <col min="13573" max="13573" width="19.140625" style="6" customWidth="1"/>
    <col min="13574" max="13574" width="15.85546875" style="6" customWidth="1"/>
    <col min="13575" max="13576" width="11.42578125" style="6"/>
    <col min="13577" max="13577" width="12.85546875" style="6" customWidth="1"/>
    <col min="13578" max="13578" width="11.42578125" style="6" customWidth="1"/>
    <col min="13579" max="13579" width="14.42578125" style="6" customWidth="1"/>
    <col min="13580" max="13822" width="11.42578125" style="6"/>
    <col min="13823" max="13823" width="14.42578125" style="6" customWidth="1"/>
    <col min="13824" max="13824" width="38" style="6" customWidth="1"/>
    <col min="13825" max="13825" width="31.42578125" style="6" customWidth="1"/>
    <col min="13826" max="13826" width="21.42578125" style="6" customWidth="1"/>
    <col min="13827" max="13827" width="19" style="6" customWidth="1"/>
    <col min="13828" max="13828" width="14" style="6" customWidth="1"/>
    <col min="13829" max="13829" width="19.140625" style="6" customWidth="1"/>
    <col min="13830" max="13830" width="15.85546875" style="6" customWidth="1"/>
    <col min="13831" max="13832" width="11.42578125" style="6"/>
    <col min="13833" max="13833" width="12.85546875" style="6" customWidth="1"/>
    <col min="13834" max="13834" width="11.42578125" style="6" customWidth="1"/>
    <col min="13835" max="13835" width="14.42578125" style="6" customWidth="1"/>
    <col min="13836" max="14078" width="11.42578125" style="6"/>
    <col min="14079" max="14079" width="14.42578125" style="6" customWidth="1"/>
    <col min="14080" max="14080" width="38" style="6" customWidth="1"/>
    <col min="14081" max="14081" width="31.42578125" style="6" customWidth="1"/>
    <col min="14082" max="14082" width="21.42578125" style="6" customWidth="1"/>
    <col min="14083" max="14083" width="19" style="6" customWidth="1"/>
    <col min="14084" max="14084" width="14" style="6" customWidth="1"/>
    <col min="14085" max="14085" width="19.140625" style="6" customWidth="1"/>
    <col min="14086" max="14086" width="15.85546875" style="6" customWidth="1"/>
    <col min="14087" max="14088" width="11.42578125" style="6"/>
    <col min="14089" max="14089" width="12.85546875" style="6" customWidth="1"/>
    <col min="14090" max="14090" width="11.42578125" style="6" customWidth="1"/>
    <col min="14091" max="14091" width="14.42578125" style="6" customWidth="1"/>
    <col min="14092" max="14334" width="11.42578125" style="6"/>
    <col min="14335" max="14335" width="14.42578125" style="6" customWidth="1"/>
    <col min="14336" max="14336" width="38" style="6" customWidth="1"/>
    <col min="14337" max="14337" width="31.42578125" style="6" customWidth="1"/>
    <col min="14338" max="14338" width="21.42578125" style="6" customWidth="1"/>
    <col min="14339" max="14339" width="19" style="6" customWidth="1"/>
    <col min="14340" max="14340" width="14" style="6" customWidth="1"/>
    <col min="14341" max="14341" width="19.140625" style="6" customWidth="1"/>
    <col min="14342" max="14342" width="15.85546875" style="6" customWidth="1"/>
    <col min="14343" max="14344" width="11.42578125" style="6"/>
    <col min="14345" max="14345" width="12.85546875" style="6" customWidth="1"/>
    <col min="14346" max="14346" width="11.42578125" style="6" customWidth="1"/>
    <col min="14347" max="14347" width="14.42578125" style="6" customWidth="1"/>
    <col min="14348" max="14590" width="11.42578125" style="6"/>
    <col min="14591" max="14591" width="14.42578125" style="6" customWidth="1"/>
    <col min="14592" max="14592" width="38" style="6" customWidth="1"/>
    <col min="14593" max="14593" width="31.42578125" style="6" customWidth="1"/>
    <col min="14594" max="14594" width="21.42578125" style="6" customWidth="1"/>
    <col min="14595" max="14595" width="19" style="6" customWidth="1"/>
    <col min="14596" max="14596" width="14" style="6" customWidth="1"/>
    <col min="14597" max="14597" width="19.140625" style="6" customWidth="1"/>
    <col min="14598" max="14598" width="15.85546875" style="6" customWidth="1"/>
    <col min="14599" max="14600" width="11.42578125" style="6"/>
    <col min="14601" max="14601" width="12.85546875" style="6" customWidth="1"/>
    <col min="14602" max="14602" width="11.42578125" style="6" customWidth="1"/>
    <col min="14603" max="14603" width="14.42578125" style="6" customWidth="1"/>
    <col min="14604" max="14846" width="11.42578125" style="6"/>
    <col min="14847" max="14847" width="14.42578125" style="6" customWidth="1"/>
    <col min="14848" max="14848" width="38" style="6" customWidth="1"/>
    <col min="14849" max="14849" width="31.42578125" style="6" customWidth="1"/>
    <col min="14850" max="14850" width="21.42578125" style="6" customWidth="1"/>
    <col min="14851" max="14851" width="19" style="6" customWidth="1"/>
    <col min="14852" max="14852" width="14" style="6" customWidth="1"/>
    <col min="14853" max="14853" width="19.140625" style="6" customWidth="1"/>
    <col min="14854" max="14854" width="15.85546875" style="6" customWidth="1"/>
    <col min="14855" max="14856" width="11.42578125" style="6"/>
    <col min="14857" max="14857" width="12.85546875" style="6" customWidth="1"/>
    <col min="14858" max="14858" width="11.42578125" style="6" customWidth="1"/>
    <col min="14859" max="14859" width="14.42578125" style="6" customWidth="1"/>
    <col min="14860" max="15102" width="11.42578125" style="6"/>
    <col min="15103" max="15103" width="14.42578125" style="6" customWidth="1"/>
    <col min="15104" max="15104" width="38" style="6" customWidth="1"/>
    <col min="15105" max="15105" width="31.42578125" style="6" customWidth="1"/>
    <col min="15106" max="15106" width="21.42578125" style="6" customWidth="1"/>
    <col min="15107" max="15107" width="19" style="6" customWidth="1"/>
    <col min="15108" max="15108" width="14" style="6" customWidth="1"/>
    <col min="15109" max="15109" width="19.140625" style="6" customWidth="1"/>
    <col min="15110" max="15110" width="15.85546875" style="6" customWidth="1"/>
    <col min="15111" max="15112" width="11.42578125" style="6"/>
    <col min="15113" max="15113" width="12.85546875" style="6" customWidth="1"/>
    <col min="15114" max="15114" width="11.42578125" style="6" customWidth="1"/>
    <col min="15115" max="15115" width="14.42578125" style="6" customWidth="1"/>
    <col min="15116" max="15358" width="11.42578125" style="6"/>
    <col min="15359" max="15359" width="14.42578125" style="6" customWidth="1"/>
    <col min="15360" max="15360" width="38" style="6" customWidth="1"/>
    <col min="15361" max="15361" width="31.42578125" style="6" customWidth="1"/>
    <col min="15362" max="15362" width="21.42578125" style="6" customWidth="1"/>
    <col min="15363" max="15363" width="19" style="6" customWidth="1"/>
    <col min="15364" max="15364" width="14" style="6" customWidth="1"/>
    <col min="15365" max="15365" width="19.140625" style="6" customWidth="1"/>
    <col min="15366" max="15366" width="15.85546875" style="6" customWidth="1"/>
    <col min="15367" max="15368" width="11.42578125" style="6"/>
    <col min="15369" max="15369" width="12.85546875" style="6" customWidth="1"/>
    <col min="15370" max="15370" width="11.42578125" style="6" customWidth="1"/>
    <col min="15371" max="15371" width="14.42578125" style="6" customWidth="1"/>
    <col min="15372" max="15614" width="11.42578125" style="6"/>
    <col min="15615" max="15615" width="14.42578125" style="6" customWidth="1"/>
    <col min="15616" max="15616" width="38" style="6" customWidth="1"/>
    <col min="15617" max="15617" width="31.42578125" style="6" customWidth="1"/>
    <col min="15618" max="15618" width="21.42578125" style="6" customWidth="1"/>
    <col min="15619" max="15619" width="19" style="6" customWidth="1"/>
    <col min="15620" max="15620" width="14" style="6" customWidth="1"/>
    <col min="15621" max="15621" width="19.140625" style="6" customWidth="1"/>
    <col min="15622" max="15622" width="15.85546875" style="6" customWidth="1"/>
    <col min="15623" max="15624" width="11.42578125" style="6"/>
    <col min="15625" max="15625" width="12.85546875" style="6" customWidth="1"/>
    <col min="15626" max="15626" width="11.42578125" style="6" customWidth="1"/>
    <col min="15627" max="15627" width="14.42578125" style="6" customWidth="1"/>
    <col min="15628" max="15870" width="11.42578125" style="6"/>
    <col min="15871" max="15871" width="14.42578125" style="6" customWidth="1"/>
    <col min="15872" max="15872" width="38" style="6" customWidth="1"/>
    <col min="15873" max="15873" width="31.42578125" style="6" customWidth="1"/>
    <col min="15874" max="15874" width="21.42578125" style="6" customWidth="1"/>
    <col min="15875" max="15875" width="19" style="6" customWidth="1"/>
    <col min="15876" max="15876" width="14" style="6" customWidth="1"/>
    <col min="15877" max="15877" width="19.140625" style="6" customWidth="1"/>
    <col min="15878" max="15878" width="15.85546875" style="6" customWidth="1"/>
    <col min="15879" max="15880" width="11.42578125" style="6"/>
    <col min="15881" max="15881" width="12.85546875" style="6" customWidth="1"/>
    <col min="15882" max="15882" width="11.42578125" style="6" customWidth="1"/>
    <col min="15883" max="15883" width="14.42578125" style="6" customWidth="1"/>
    <col min="15884" max="16126" width="11.42578125" style="6"/>
    <col min="16127" max="16127" width="14.42578125" style="6" customWidth="1"/>
    <col min="16128" max="16128" width="38" style="6" customWidth="1"/>
    <col min="16129" max="16129" width="31.42578125" style="6" customWidth="1"/>
    <col min="16130" max="16130" width="21.42578125" style="6" customWidth="1"/>
    <col min="16131" max="16131" width="19" style="6" customWidth="1"/>
    <col min="16132" max="16132" width="14" style="6" customWidth="1"/>
    <col min="16133" max="16133" width="19.140625" style="6" customWidth="1"/>
    <col min="16134" max="16134" width="15.85546875" style="6" customWidth="1"/>
    <col min="16135" max="16136" width="11.42578125" style="6"/>
    <col min="16137" max="16137" width="12.85546875" style="6" customWidth="1"/>
    <col min="16138" max="16138" width="11.42578125" style="6" customWidth="1"/>
    <col min="16139" max="16139" width="14.42578125" style="6" customWidth="1"/>
    <col min="16140" max="16384" width="11.42578125" style="6"/>
  </cols>
  <sheetData>
    <row r="1" spans="2:20" ht="15.75" thickBot="1" x14ac:dyDescent="0.3"/>
    <row r="2" spans="2:20" ht="14.45" customHeight="1" x14ac:dyDescent="0.25">
      <c r="B2" s="255" t="s">
        <v>42</v>
      </c>
      <c r="C2" s="226"/>
      <c r="D2" s="226"/>
      <c r="E2" s="226"/>
      <c r="F2" s="226"/>
      <c r="G2" s="226"/>
      <c r="H2" s="226"/>
      <c r="I2" s="226"/>
      <c r="J2" s="226"/>
      <c r="K2" s="226"/>
      <c r="L2" s="226"/>
      <c r="M2" s="226"/>
      <c r="N2" s="226"/>
      <c r="O2" s="226"/>
      <c r="P2" s="226"/>
      <c r="Q2" s="226"/>
      <c r="R2" s="226"/>
      <c r="S2" s="226"/>
      <c r="T2" s="227"/>
    </row>
    <row r="3" spans="2:20" ht="14.45" customHeight="1" x14ac:dyDescent="0.25">
      <c r="B3" s="256"/>
      <c r="C3" s="229"/>
      <c r="D3" s="229"/>
      <c r="E3" s="229"/>
      <c r="F3" s="229"/>
      <c r="G3" s="229"/>
      <c r="H3" s="229"/>
      <c r="I3" s="229"/>
      <c r="J3" s="229"/>
      <c r="K3" s="229"/>
      <c r="L3" s="229"/>
      <c r="M3" s="229"/>
      <c r="N3" s="229"/>
      <c r="O3" s="229"/>
      <c r="P3" s="229"/>
      <c r="Q3" s="229"/>
      <c r="R3" s="229"/>
      <c r="S3" s="229"/>
      <c r="T3" s="230"/>
    </row>
    <row r="4" spans="2:20" ht="14.45" customHeight="1" thickBot="1" x14ac:dyDescent="0.3">
      <c r="B4" s="257"/>
      <c r="C4" s="258"/>
      <c r="D4" s="258"/>
      <c r="E4" s="258"/>
      <c r="F4" s="258"/>
      <c r="G4" s="258"/>
      <c r="H4" s="258"/>
      <c r="I4" s="258"/>
      <c r="J4" s="258"/>
      <c r="K4" s="258"/>
      <c r="L4" s="258"/>
      <c r="M4" s="258"/>
      <c r="N4" s="258"/>
      <c r="O4" s="258"/>
      <c r="P4" s="258"/>
      <c r="Q4" s="258"/>
      <c r="R4" s="258"/>
      <c r="S4" s="258"/>
      <c r="T4" s="259"/>
    </row>
    <row r="5" spans="2:20" ht="16.5" thickBot="1" x14ac:dyDescent="0.3">
      <c r="B5" s="260" t="s">
        <v>4</v>
      </c>
      <c r="C5" s="261"/>
      <c r="D5" s="261"/>
      <c r="E5" s="261"/>
      <c r="F5" s="261"/>
      <c r="G5" s="261"/>
      <c r="H5" s="261"/>
      <c r="I5" s="261"/>
      <c r="J5" s="261"/>
      <c r="K5" s="261"/>
      <c r="L5" s="261"/>
      <c r="M5" s="261"/>
      <c r="N5" s="261"/>
      <c r="O5" s="261"/>
      <c r="P5" s="261"/>
      <c r="Q5" s="261"/>
      <c r="R5" s="261"/>
      <c r="S5" s="261"/>
      <c r="T5" s="262"/>
    </row>
    <row r="6" spans="2:20" ht="16.5" thickBot="1" x14ac:dyDescent="0.3">
      <c r="B6" s="234" t="s">
        <v>8</v>
      </c>
      <c r="C6" s="235"/>
      <c r="D6" s="19"/>
      <c r="E6" s="263"/>
      <c r="F6" s="264"/>
      <c r="G6" s="264"/>
      <c r="H6" s="264"/>
      <c r="I6" s="264"/>
      <c r="J6" s="264"/>
      <c r="K6" s="264"/>
      <c r="L6" s="264"/>
      <c r="M6" s="264"/>
      <c r="N6" s="264"/>
      <c r="O6" s="264"/>
      <c r="P6" s="264"/>
      <c r="Q6" s="264"/>
      <c r="R6" s="264"/>
      <c r="S6" s="264"/>
      <c r="T6" s="265"/>
    </row>
    <row r="7" spans="2:20" ht="15" hidden="1" customHeight="1" thickBot="1" x14ac:dyDescent="0.3">
      <c r="B7" s="18"/>
      <c r="C7" s="18"/>
      <c r="D7" s="18"/>
      <c r="E7" s="18"/>
      <c r="F7" s="18"/>
      <c r="G7" s="18"/>
      <c r="H7" s="18"/>
      <c r="I7" s="18"/>
      <c r="J7" s="18"/>
      <c r="K7" s="18"/>
      <c r="L7" s="18"/>
      <c r="M7" s="18"/>
      <c r="N7" s="18"/>
      <c r="O7" s="18"/>
      <c r="P7" s="18"/>
      <c r="Q7" s="18"/>
      <c r="R7" s="18"/>
      <c r="S7" s="18"/>
      <c r="T7" s="32"/>
    </row>
    <row r="8" spans="2:20" ht="15" customHeight="1" thickBot="1" x14ac:dyDescent="0.3">
      <c r="B8" s="214" t="s">
        <v>39</v>
      </c>
      <c r="C8" s="214" t="s">
        <v>10</v>
      </c>
      <c r="D8" s="214" t="s">
        <v>34</v>
      </c>
      <c r="E8" s="270" t="s">
        <v>11</v>
      </c>
      <c r="F8" s="214" t="s">
        <v>13</v>
      </c>
      <c r="G8" s="214" t="s">
        <v>14</v>
      </c>
      <c r="H8" s="267" t="s">
        <v>15</v>
      </c>
      <c r="I8" s="268"/>
      <c r="J8" s="268"/>
      <c r="K8" s="268"/>
      <c r="L8" s="268"/>
      <c r="M8" s="268"/>
      <c r="N8" s="268"/>
      <c r="O8" s="268"/>
      <c r="P8" s="268"/>
      <c r="Q8" s="268"/>
      <c r="R8" s="268"/>
      <c r="S8" s="268"/>
      <c r="T8" s="269"/>
    </row>
    <row r="9" spans="2:20" ht="43.7" customHeight="1" thickBot="1" x14ac:dyDescent="0.3">
      <c r="B9" s="266"/>
      <c r="C9" s="266"/>
      <c r="D9" s="266"/>
      <c r="E9" s="271"/>
      <c r="F9" s="266"/>
      <c r="G9" s="266"/>
      <c r="H9" s="8" t="s">
        <v>16</v>
      </c>
      <c r="I9" s="9" t="s">
        <v>17</v>
      </c>
      <c r="J9" s="10" t="s">
        <v>18</v>
      </c>
      <c r="K9" s="10" t="s">
        <v>19</v>
      </c>
      <c r="L9" s="10" t="s">
        <v>20</v>
      </c>
      <c r="M9" s="10" t="s">
        <v>21</v>
      </c>
      <c r="N9" s="10" t="s">
        <v>22</v>
      </c>
      <c r="O9" s="10" t="s">
        <v>23</v>
      </c>
      <c r="P9" s="10" t="s">
        <v>24</v>
      </c>
      <c r="Q9" s="10" t="s">
        <v>25</v>
      </c>
      <c r="R9" s="10" t="s">
        <v>26</v>
      </c>
      <c r="S9" s="10" t="s">
        <v>27</v>
      </c>
      <c r="T9" s="11" t="s">
        <v>28</v>
      </c>
    </row>
    <row r="10" spans="2:20" ht="15" customHeight="1" x14ac:dyDescent="0.25">
      <c r="B10" s="247" t="s">
        <v>29</v>
      </c>
      <c r="C10" s="247"/>
      <c r="D10" s="252" t="s">
        <v>35</v>
      </c>
      <c r="E10" s="253"/>
      <c r="F10" s="245"/>
      <c r="G10" s="241"/>
      <c r="H10" s="49" t="s">
        <v>36</v>
      </c>
      <c r="I10" s="46"/>
      <c r="J10" s="34"/>
      <c r="K10" s="34"/>
      <c r="L10" s="34"/>
      <c r="M10" s="34"/>
      <c r="N10" s="34"/>
      <c r="O10" s="34"/>
      <c r="P10" s="34"/>
      <c r="Q10" s="34"/>
      <c r="R10" s="34"/>
      <c r="S10" s="34"/>
      <c r="T10" s="35"/>
    </row>
    <row r="11" spans="2:20" x14ac:dyDescent="0.25">
      <c r="B11" s="248"/>
      <c r="C11" s="248"/>
      <c r="D11" s="251"/>
      <c r="E11" s="254"/>
      <c r="F11" s="246"/>
      <c r="G11" s="242"/>
      <c r="H11" s="50" t="s">
        <v>36</v>
      </c>
      <c r="I11" s="47"/>
      <c r="J11" s="12"/>
      <c r="K11" s="12"/>
      <c r="L11" s="12"/>
      <c r="M11" s="12"/>
      <c r="N11" s="12"/>
      <c r="O11" s="12"/>
      <c r="P11" s="12"/>
      <c r="Q11" s="12"/>
      <c r="R11" s="12"/>
      <c r="S11" s="12"/>
      <c r="T11" s="13"/>
    </row>
    <row r="12" spans="2:20" x14ac:dyDescent="0.25">
      <c r="B12" s="248"/>
      <c r="C12" s="250"/>
      <c r="D12" s="251"/>
      <c r="E12" s="249"/>
      <c r="F12" s="244"/>
      <c r="G12" s="243"/>
      <c r="H12" s="50" t="s">
        <v>36</v>
      </c>
      <c r="I12" s="47"/>
      <c r="J12" s="12"/>
      <c r="K12" s="12"/>
      <c r="L12" s="12"/>
      <c r="M12" s="12"/>
      <c r="N12" s="12"/>
      <c r="O12" s="12"/>
      <c r="P12" s="12"/>
      <c r="Q12" s="12"/>
      <c r="R12" s="12"/>
      <c r="S12" s="12"/>
      <c r="T12" s="13"/>
    </row>
    <row r="13" spans="2:20" x14ac:dyDescent="0.25">
      <c r="B13" s="248"/>
      <c r="C13" s="250"/>
      <c r="D13" s="251"/>
      <c r="E13" s="249"/>
      <c r="F13" s="244"/>
      <c r="G13" s="243"/>
      <c r="H13" s="50" t="s">
        <v>36</v>
      </c>
      <c r="I13" s="47"/>
      <c r="J13" s="12"/>
      <c r="K13" s="12"/>
      <c r="L13" s="12"/>
      <c r="M13" s="12"/>
      <c r="N13" s="12"/>
      <c r="O13" s="12"/>
      <c r="P13" s="12"/>
      <c r="Q13" s="12"/>
      <c r="R13" s="12"/>
      <c r="S13" s="12"/>
      <c r="T13" s="13"/>
    </row>
    <row r="14" spans="2:20" ht="15.75" thickBot="1" x14ac:dyDescent="0.3">
      <c r="B14" s="20"/>
      <c r="C14" s="21"/>
      <c r="D14" s="39"/>
      <c r="E14" s="38"/>
      <c r="F14" s="22"/>
      <c r="G14" s="45"/>
      <c r="H14" s="51" t="s">
        <v>36</v>
      </c>
      <c r="I14" s="48"/>
      <c r="J14" s="36"/>
      <c r="K14" s="36"/>
      <c r="L14" s="36"/>
      <c r="M14" s="36"/>
      <c r="N14" s="36"/>
      <c r="O14" s="36"/>
      <c r="P14" s="36"/>
      <c r="Q14" s="36"/>
      <c r="R14" s="36"/>
      <c r="S14" s="36"/>
      <c r="T14" s="37"/>
    </row>
    <row r="15" spans="2:20" ht="15.75" thickBot="1" x14ac:dyDescent="0.3">
      <c r="B15" s="238" t="s">
        <v>31</v>
      </c>
      <c r="C15" s="239"/>
      <c r="D15" s="240"/>
      <c r="E15" s="33">
        <f>SUM(E10:E14)</f>
        <v>0</v>
      </c>
      <c r="F15" s="53"/>
      <c r="G15" s="54"/>
      <c r="H15" s="55"/>
      <c r="I15" s="55"/>
      <c r="J15" s="55"/>
      <c r="K15" s="54"/>
      <c r="L15" s="55"/>
      <c r="M15" s="55"/>
      <c r="N15" s="55"/>
      <c r="O15" s="55"/>
      <c r="P15" s="55"/>
      <c r="Q15" s="55"/>
      <c r="R15" s="55"/>
      <c r="S15" s="55"/>
      <c r="T15" s="56"/>
    </row>
    <row r="16" spans="2:20" ht="15.75" thickBot="1" x14ac:dyDescent="0.3">
      <c r="B16" s="196" t="s">
        <v>32</v>
      </c>
      <c r="C16" s="197"/>
      <c r="D16" s="198"/>
      <c r="E16" s="14"/>
      <c r="F16" s="57"/>
      <c r="T16" s="58"/>
    </row>
    <row r="17" spans="2:20" ht="15.75" thickBot="1" x14ac:dyDescent="0.3">
      <c r="B17" s="196" t="s">
        <v>33</v>
      </c>
      <c r="C17" s="197"/>
      <c r="D17" s="198"/>
      <c r="E17" s="15">
        <f>+E16-E15</f>
        <v>0</v>
      </c>
      <c r="F17" s="59"/>
      <c r="G17" s="60"/>
      <c r="H17" s="61"/>
      <c r="I17" s="61"/>
      <c r="J17" s="61"/>
      <c r="K17" s="60"/>
      <c r="L17" s="61"/>
      <c r="M17" s="61"/>
      <c r="N17" s="61"/>
      <c r="O17" s="61"/>
      <c r="P17" s="61"/>
      <c r="Q17" s="61"/>
      <c r="R17" s="61"/>
      <c r="S17" s="61"/>
      <c r="T17" s="62"/>
    </row>
    <row r="18" spans="2:20" x14ac:dyDescent="0.25">
      <c r="B18" s="202" t="s">
        <v>40</v>
      </c>
      <c r="C18" s="203"/>
      <c r="D18" s="203"/>
      <c r="E18" s="203"/>
      <c r="F18" s="203"/>
      <c r="G18" s="203"/>
      <c r="H18" s="203"/>
      <c r="I18" s="203"/>
      <c r="J18" s="203"/>
      <c r="K18" s="203"/>
      <c r="L18" s="203"/>
      <c r="M18" s="203"/>
      <c r="N18" s="203"/>
      <c r="O18" s="203"/>
      <c r="P18" s="203"/>
      <c r="Q18" s="203"/>
      <c r="R18" s="203"/>
      <c r="S18" s="203"/>
      <c r="T18" s="204"/>
    </row>
    <row r="19" spans="2:20" x14ac:dyDescent="0.25">
      <c r="B19" s="205"/>
      <c r="C19" s="206"/>
      <c r="D19" s="206"/>
      <c r="E19" s="206"/>
      <c r="F19" s="206"/>
      <c r="G19" s="206"/>
      <c r="H19" s="206"/>
      <c r="I19" s="206"/>
      <c r="J19" s="206"/>
      <c r="K19" s="206"/>
      <c r="L19" s="206"/>
      <c r="M19" s="206"/>
      <c r="N19" s="206"/>
      <c r="O19" s="206"/>
      <c r="P19" s="206"/>
      <c r="Q19" s="206"/>
      <c r="R19" s="206"/>
      <c r="S19" s="206"/>
      <c r="T19" s="207"/>
    </row>
    <row r="20" spans="2:20" ht="15.75" thickBot="1" x14ac:dyDescent="0.3">
      <c r="B20" s="208"/>
      <c r="C20" s="209"/>
      <c r="D20" s="209"/>
      <c r="E20" s="209"/>
      <c r="F20" s="209"/>
      <c r="G20" s="209"/>
      <c r="H20" s="209"/>
      <c r="I20" s="209"/>
      <c r="J20" s="209"/>
      <c r="K20" s="209"/>
      <c r="L20" s="209"/>
      <c r="M20" s="209"/>
      <c r="N20" s="209"/>
      <c r="O20" s="209"/>
      <c r="P20" s="209"/>
      <c r="Q20" s="209"/>
      <c r="R20" s="209"/>
      <c r="S20" s="209"/>
      <c r="T20" s="210"/>
    </row>
    <row r="21" spans="2:20" x14ac:dyDescent="0.25">
      <c r="B21" s="17"/>
      <c r="C21" s="17"/>
      <c r="D21" s="17"/>
      <c r="E21" s="17"/>
    </row>
    <row r="22" spans="2:20" x14ac:dyDescent="0.25">
      <c r="B22" s="63" t="s">
        <v>41</v>
      </c>
    </row>
    <row r="23" spans="2:20" x14ac:dyDescent="0.25">
      <c r="K23" s="52"/>
      <c r="M23" s="7"/>
      <c r="N23" s="7"/>
    </row>
    <row r="24" spans="2:20" x14ac:dyDescent="0.25">
      <c r="K24" s="6"/>
      <c r="N24" s="7"/>
    </row>
  </sheetData>
  <mergeCells count="27">
    <mergeCell ref="B2:T4"/>
    <mergeCell ref="B5:T5"/>
    <mergeCell ref="B6:C6"/>
    <mergeCell ref="E6:T6"/>
    <mergeCell ref="G8:G9"/>
    <mergeCell ref="H8:T8"/>
    <mergeCell ref="F8:F9"/>
    <mergeCell ref="B8:B9"/>
    <mergeCell ref="C8:C9"/>
    <mergeCell ref="E8:E9"/>
    <mergeCell ref="D8:D9"/>
    <mergeCell ref="B18:T20"/>
    <mergeCell ref="B15:D15"/>
    <mergeCell ref="B16:D16"/>
    <mergeCell ref="B17:D17"/>
    <mergeCell ref="G10:G11"/>
    <mergeCell ref="G12:G13"/>
    <mergeCell ref="F12:F13"/>
    <mergeCell ref="F10:F11"/>
    <mergeCell ref="B10:B11"/>
    <mergeCell ref="C10:C11"/>
    <mergeCell ref="B12:B13"/>
    <mergeCell ref="E12:E13"/>
    <mergeCell ref="C12:C13"/>
    <mergeCell ref="D12:D13"/>
    <mergeCell ref="D10:D11"/>
    <mergeCell ref="E10:E11"/>
  </mergeCells>
  <dataValidations count="2">
    <dataValidation type="list" allowBlank="1" showInputMessage="1" showErrorMessage="1" sqref="D10:D13" xr:uid="{00000000-0002-0000-0300-000000000000}">
      <formula1>"Aseguramiento,Consultoria"</formula1>
    </dataValidation>
    <dataValidation type="list" allowBlank="1" showInputMessage="1" showErrorMessage="1" sqref="H10:H14" xr:uid="{00000000-0002-0000-0300-000001000000}">
      <formula1>"Sin Iniciar,Finalizada,En Proceso,"</formula1>
    </dataValidation>
  </dataValidations>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Developed by MetaClean (www.adarsus.com) -Trial License-</Application>
  <DocSecurity>0</DocSecurity>
  <ScaleCrop>false</ScaleCrop>
  <HeadingPairs>
    <vt:vector baseType="variant" size="4">
      <vt:variant>
        <vt:lpstr>Hojas de cálculo</vt:lpstr>
      </vt:variant>
      <vt:variant>
        <vt:i4>5</vt:i4>
      </vt:variant>
      <vt:variant>
        <vt:lpstr>Rangos con nombre</vt:lpstr>
      </vt:variant>
      <vt:variant>
        <vt:i4>14</vt:i4>
      </vt:variant>
    </vt:vector>
  </HeadingPairs>
  <TitlesOfParts>
    <vt:vector baseType="lpstr" size="19">
      <vt:lpstr>Orientaciones Grales.</vt:lpstr>
      <vt:lpstr>Parámetros</vt:lpstr>
      <vt:lpstr>Priorización  ICETEX</vt:lpstr>
      <vt:lpstr>Procesos A Auditar Vs Recursos</vt:lpstr>
      <vt:lpstr>Seguimiento Programa Anual</vt:lpstr>
      <vt:lpstr>Ciclo_Rotación_Calif</vt:lpstr>
      <vt:lpstr>Ciclo_Rotación_Def</vt:lpstr>
      <vt:lpstr>Impacto_Obj_Est_Calif</vt:lpstr>
      <vt:lpstr>Impacto_Obj_Est_Def</vt:lpstr>
      <vt:lpstr>Impacto_Ppto_Calif</vt:lpstr>
      <vt:lpstr>Impacto_Ppto_Def</vt:lpstr>
      <vt:lpstr>Nivel_Criticidad</vt:lpstr>
      <vt:lpstr>Nivel_Directivo_Calif</vt:lpstr>
      <vt:lpstr>Nivel_Directivo_Def</vt:lpstr>
      <vt:lpstr>Nivel_Directivo_Def_PQR</vt:lpstr>
      <vt:lpstr>Result_Aud_Ant_Calif</vt:lpstr>
      <vt:lpstr>Result_Aud_Ant_Def</vt:lpstr>
      <vt:lpstr>Tiempo_Ult_Aud_Calif</vt:lpstr>
      <vt:lpstr>Tiempo_Ult_Aud_Def</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