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autoCompressPictures="0" defaultThemeVersion="124226"/>
  <mc:AlternateContent xmlns:mc="http://schemas.openxmlformats.org/markup-compatibility/2006">
    <mc:Choice Requires="x15">
      <x15ac:absPath xmlns:x15ac="http://schemas.microsoft.com/office/spreadsheetml/2010/11/ac" url="https://icetex-my.sharepoint.com/personal/jbeltran_icetex_gov_co/Documents/Archivos OCI(1)/MIPG -FURAG/FURAG 2022/FURAG MECI/SOPORTES FURAG MECI/PREGUNTA CIN238/"/>
    </mc:Choice>
  </mc:AlternateContent>
  <xr:revisionPtr revIDLastSave="199" documentId="8_{7F1E6F33-6F0C-4400-ACA9-DB235495C944}" xr6:coauthVersionLast="47" xr6:coauthVersionMax="47" xr10:uidLastSave="{14D57EF4-98F6-4C1B-9CDD-AD8917BB8ADD}"/>
  <bookViews>
    <workbookView xWindow="-120" yWindow="-120" windowWidth="29040" windowHeight="15840" tabRatio="611" firstSheet="2" activeTab="2" xr2:uid="{00000000-000D-0000-FFFF-FFFF00000000}"/>
  </bookViews>
  <sheets>
    <sheet name="Orientaciones Grales." sheetId="2" state="hidden" r:id="rId1"/>
    <sheet name="Parámetros" sheetId="6" state="hidden" r:id="rId2"/>
    <sheet name="Priorización  ICETEX" sheetId="7" r:id="rId3"/>
    <sheet name="Procesos A Auditar Vs Recursos" sheetId="4" state="hidden" r:id="rId4"/>
    <sheet name="Seguimiento Programa Anual" sheetId="5" state="hidden" r:id="rId5"/>
  </sheets>
  <definedNames>
    <definedName name="_xlnm._FilterDatabase" localSheetId="2" hidden="1">'Priorización  ICETEX'!$B$6:$AB$40</definedName>
    <definedName name="Ciclo_Rotación_Calif">Parámetros!$C$62:$C$66</definedName>
    <definedName name="Ciclo_Rotación_Def">Parámetros!$B$62:$B$66</definedName>
    <definedName name="Impacto_Obj_Est_Calif">Parámetros!$C$30:$C$34</definedName>
    <definedName name="Impacto_Obj_Est_Def">Parámetros!$B$30:$B$34</definedName>
    <definedName name="Impacto_Ppto_Calif">Parámetros!$E$45:$E$49</definedName>
    <definedName name="Impacto_Ppto_Def">Parámetros!$B$45:$B$49</definedName>
    <definedName name="Nivel_Criticidad">Parámetros!$E$54:$G$58</definedName>
    <definedName name="Nivel_Directivo_Calif">Parámetros!$C$22:$C$26</definedName>
    <definedName name="Nivel_Directivo_Def">Parámetros!$B$22:$B$26</definedName>
    <definedName name="Nivel_Directivo_Def_PQR">Parámetros!$D$22:$D$26</definedName>
    <definedName name="Result_Aud_Ant_Calif">Parámetros!$C$37:$C$41</definedName>
    <definedName name="Result_Aud_Ant_Def">Parámetros!$B$37:$B$41</definedName>
    <definedName name="Tiempo_Ult_Aud_Calif">Parámetros!$E$14:$E$18</definedName>
    <definedName name="Tiempo_Ult_Aud_Def">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6" l="1"/>
  <c r="N8" i="7" l="1"/>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7" i="7"/>
  <c r="T40" i="7"/>
  <c r="R40" i="7"/>
  <c r="P40" i="7"/>
  <c r="L40" i="7"/>
  <c r="H40" i="7"/>
  <c r="J40" i="7" s="1"/>
  <c r="T39" i="7"/>
  <c r="R39" i="7"/>
  <c r="P39" i="7"/>
  <c r="L39" i="7"/>
  <c r="H39" i="7"/>
  <c r="I39" i="7" s="1"/>
  <c r="T38" i="7"/>
  <c r="R38" i="7"/>
  <c r="P38" i="7"/>
  <c r="L38" i="7"/>
  <c r="H38" i="7"/>
  <c r="I38" i="7" s="1"/>
  <c r="T37" i="7"/>
  <c r="R37" i="7"/>
  <c r="P37" i="7"/>
  <c r="L37" i="7"/>
  <c r="H37" i="7"/>
  <c r="I37" i="7" s="1"/>
  <c r="T36" i="7"/>
  <c r="R36" i="7"/>
  <c r="P36" i="7"/>
  <c r="L36" i="7"/>
  <c r="H36" i="7"/>
  <c r="J36" i="7" s="1"/>
  <c r="T35" i="7"/>
  <c r="R35" i="7"/>
  <c r="P35" i="7"/>
  <c r="L35" i="7"/>
  <c r="H35" i="7"/>
  <c r="J35" i="7" s="1"/>
  <c r="T34" i="7"/>
  <c r="R34" i="7"/>
  <c r="P34" i="7"/>
  <c r="L34" i="7"/>
  <c r="H34" i="7"/>
  <c r="I34" i="7" s="1"/>
  <c r="T33" i="7"/>
  <c r="R33" i="7"/>
  <c r="P33" i="7"/>
  <c r="L33" i="7"/>
  <c r="H33" i="7"/>
  <c r="J33" i="7" s="1"/>
  <c r="T32" i="7"/>
  <c r="R32" i="7"/>
  <c r="P32" i="7"/>
  <c r="L32" i="7"/>
  <c r="H32" i="7"/>
  <c r="J32" i="7" s="1"/>
  <c r="T31" i="7"/>
  <c r="R31" i="7"/>
  <c r="P31" i="7"/>
  <c r="L31" i="7"/>
  <c r="H31" i="7"/>
  <c r="I31" i="7" s="1"/>
  <c r="T30" i="7"/>
  <c r="R30" i="7"/>
  <c r="P30" i="7"/>
  <c r="L30" i="7"/>
  <c r="H30" i="7"/>
  <c r="J30" i="7" s="1"/>
  <c r="T29" i="7"/>
  <c r="R29" i="7"/>
  <c r="P29" i="7"/>
  <c r="L29" i="7"/>
  <c r="H29" i="7"/>
  <c r="I29" i="7" s="1"/>
  <c r="T28" i="7"/>
  <c r="R28" i="7"/>
  <c r="P28" i="7"/>
  <c r="L28" i="7"/>
  <c r="H28" i="7"/>
  <c r="J28" i="7" s="1"/>
  <c r="T27" i="7"/>
  <c r="R27" i="7"/>
  <c r="P27" i="7"/>
  <c r="L27" i="7"/>
  <c r="H27" i="7"/>
  <c r="J27" i="7" s="1"/>
  <c r="T26" i="7"/>
  <c r="R26" i="7"/>
  <c r="P26" i="7"/>
  <c r="L26" i="7"/>
  <c r="H26" i="7"/>
  <c r="I26" i="7" s="1"/>
  <c r="T25" i="7"/>
  <c r="R25" i="7"/>
  <c r="P25" i="7"/>
  <c r="L25" i="7"/>
  <c r="H25" i="7"/>
  <c r="J25" i="7" s="1"/>
  <c r="T24" i="7"/>
  <c r="R24" i="7"/>
  <c r="P24" i="7"/>
  <c r="L24" i="7"/>
  <c r="H24" i="7"/>
  <c r="T23" i="7"/>
  <c r="R23" i="7"/>
  <c r="P23" i="7"/>
  <c r="L23" i="7"/>
  <c r="H23" i="7"/>
  <c r="I23" i="7" s="1"/>
  <c r="T22" i="7"/>
  <c r="R22" i="7"/>
  <c r="P22" i="7"/>
  <c r="L22" i="7"/>
  <c r="H22" i="7"/>
  <c r="J22" i="7" s="1"/>
  <c r="T21" i="7"/>
  <c r="R21" i="7"/>
  <c r="P21" i="7"/>
  <c r="L21" i="7"/>
  <c r="H21" i="7"/>
  <c r="I21" i="7" s="1"/>
  <c r="T20" i="7"/>
  <c r="R20" i="7"/>
  <c r="P20" i="7"/>
  <c r="L20" i="7"/>
  <c r="H20" i="7"/>
  <c r="J20" i="7" s="1"/>
  <c r="T19" i="7"/>
  <c r="R19" i="7"/>
  <c r="P19" i="7"/>
  <c r="L19" i="7"/>
  <c r="H19" i="7"/>
  <c r="I19" i="7" s="1"/>
  <c r="T18" i="7"/>
  <c r="R18" i="7"/>
  <c r="P18" i="7"/>
  <c r="L18" i="7"/>
  <c r="H18" i="7"/>
  <c r="J18" i="7" s="1"/>
  <c r="T17" i="7"/>
  <c r="R17" i="7"/>
  <c r="P17" i="7"/>
  <c r="L17" i="7"/>
  <c r="H17" i="7"/>
  <c r="T16" i="7"/>
  <c r="R16" i="7"/>
  <c r="P16" i="7"/>
  <c r="L16" i="7"/>
  <c r="H16" i="7"/>
  <c r="I16" i="7" s="1"/>
  <c r="T15" i="7"/>
  <c r="R15" i="7"/>
  <c r="P15" i="7"/>
  <c r="L15" i="7"/>
  <c r="H15" i="7"/>
  <c r="I15" i="7" s="1"/>
  <c r="T14" i="7"/>
  <c r="R14" i="7"/>
  <c r="P14" i="7"/>
  <c r="L14" i="7"/>
  <c r="H14" i="7"/>
  <c r="I14" i="7" s="1"/>
  <c r="T13" i="7"/>
  <c r="R13" i="7"/>
  <c r="P13" i="7"/>
  <c r="L13" i="7"/>
  <c r="H13" i="7"/>
  <c r="J13" i="7" s="1"/>
  <c r="T12" i="7"/>
  <c r="R12" i="7"/>
  <c r="P12" i="7"/>
  <c r="L12" i="7"/>
  <c r="H12" i="7"/>
  <c r="I12" i="7" s="1"/>
  <c r="T11" i="7"/>
  <c r="R11" i="7"/>
  <c r="P11" i="7"/>
  <c r="L11" i="7"/>
  <c r="H11" i="7"/>
  <c r="I11" i="7" s="1"/>
  <c r="T10" i="7"/>
  <c r="R10" i="7"/>
  <c r="P10" i="7"/>
  <c r="L10" i="7"/>
  <c r="H10" i="7"/>
  <c r="J10" i="7" s="1"/>
  <c r="T9" i="7"/>
  <c r="R9" i="7"/>
  <c r="P9" i="7"/>
  <c r="L9" i="7"/>
  <c r="H9" i="7"/>
  <c r="T8" i="7"/>
  <c r="R8" i="7"/>
  <c r="P8" i="7"/>
  <c r="L8" i="7"/>
  <c r="H8" i="7"/>
  <c r="I8" i="7" s="1"/>
  <c r="T7" i="7"/>
  <c r="R7" i="7"/>
  <c r="P7" i="7"/>
  <c r="L7" i="7"/>
  <c r="H7" i="7"/>
  <c r="J7" i="7" s="1"/>
  <c r="I20" i="7" l="1"/>
  <c r="J29" i="7"/>
  <c r="U29" i="7" s="1"/>
  <c r="J15" i="7"/>
  <c r="U15" i="7" s="1"/>
  <c r="I27" i="7"/>
  <c r="I36" i="7"/>
  <c r="I10" i="7"/>
  <c r="J34" i="7"/>
  <c r="J38" i="7"/>
  <c r="U38" i="7" s="1"/>
  <c r="J8" i="7"/>
  <c r="U8" i="7" s="1"/>
  <c r="J16" i="7"/>
  <c r="U16" i="7" s="1"/>
  <c r="I28" i="7"/>
  <c r="I33" i="7"/>
  <c r="J19" i="7"/>
  <c r="U19" i="7" s="1"/>
  <c r="J23" i="7"/>
  <c r="U23" i="7" s="1"/>
  <c r="J31" i="7"/>
  <c r="U31" i="7" s="1"/>
  <c r="I35" i="7"/>
  <c r="J39" i="7"/>
  <c r="U39" i="7" s="1"/>
  <c r="I7" i="7"/>
  <c r="J11" i="7"/>
  <c r="U11" i="7" s="1"/>
  <c r="J37" i="7"/>
  <c r="U37" i="7" s="1"/>
  <c r="J14" i="7"/>
  <c r="U14" i="7" s="1"/>
  <c r="I18" i="7"/>
  <c r="I22" i="7"/>
  <c r="I13" i="7"/>
  <c r="J26" i="7"/>
  <c r="U26" i="7" s="1"/>
  <c r="J21" i="7"/>
  <c r="U21" i="7" s="1"/>
  <c r="I25" i="7"/>
  <c r="I30" i="7"/>
  <c r="U30" i="7"/>
  <c r="U27" i="7"/>
  <c r="U13" i="7"/>
  <c r="U7" i="7"/>
  <c r="U25" i="7"/>
  <c r="U36" i="7"/>
  <c r="U34" i="7"/>
  <c r="U10" i="7"/>
  <c r="U32" i="7"/>
  <c r="U33" i="7"/>
  <c r="U35" i="7"/>
  <c r="U18" i="7"/>
  <c r="U40" i="7"/>
  <c r="U28" i="7"/>
  <c r="J24" i="7"/>
  <c r="U24" i="7" s="1"/>
  <c r="I24" i="7"/>
  <c r="U22" i="7"/>
  <c r="J9" i="7"/>
  <c r="U9" i="7" s="1"/>
  <c r="I9" i="7"/>
  <c r="J17" i="7"/>
  <c r="U17" i="7" s="1"/>
  <c r="I17" i="7"/>
  <c r="U20" i="7"/>
  <c r="J12" i="7"/>
  <c r="U12" i="7" s="1"/>
  <c r="I32" i="7"/>
  <c r="I40" i="7"/>
  <c r="E55" i="6" l="1"/>
  <c r="E57" i="6" l="1"/>
  <c r="E56" i="6"/>
  <c r="C18" i="6"/>
  <c r="C17" i="6"/>
  <c r="C16" i="6"/>
  <c r="C15" i="6"/>
  <c r="F44" i="6"/>
  <c r="F49" i="6" s="1"/>
  <c r="C46" i="6"/>
  <c r="C45" i="6"/>
  <c r="C48" i="6"/>
  <c r="C47" i="6"/>
  <c r="V10" i="7" l="1"/>
  <c r="W10" i="7" s="1"/>
  <c r="V21" i="7"/>
  <c r="W21" i="7" s="1"/>
  <c r="V22" i="7"/>
  <c r="W22" i="7" s="1"/>
  <c r="V31" i="7"/>
  <c r="W31" i="7" s="1"/>
  <c r="V24" i="7"/>
  <c r="W24" i="7" s="1"/>
  <c r="V39" i="7"/>
  <c r="W39" i="7" s="1"/>
  <c r="V14" i="7"/>
  <c r="W14" i="7" s="1"/>
  <c r="V29" i="7"/>
  <c r="W29" i="7" s="1"/>
  <c r="V15" i="7"/>
  <c r="W15" i="7" s="1"/>
  <c r="V34" i="7"/>
  <c r="W34" i="7" s="1"/>
  <c r="V35" i="7"/>
  <c r="W35" i="7" s="1"/>
  <c r="V19" i="7"/>
  <c r="W19" i="7" s="1"/>
  <c r="V37" i="7"/>
  <c r="W37" i="7" s="1"/>
  <c r="V11" i="7"/>
  <c r="W11" i="7" s="1"/>
  <c r="V8" i="7"/>
  <c r="W8" i="7" s="1"/>
  <c r="V7" i="7"/>
  <c r="W7" i="7" s="1"/>
  <c r="V33" i="7"/>
  <c r="W33" i="7" s="1"/>
  <c r="V28" i="7"/>
  <c r="W28" i="7" s="1"/>
  <c r="V16" i="7"/>
  <c r="W16" i="7" s="1"/>
  <c r="V9" i="7"/>
  <c r="W9" i="7" s="1"/>
  <c r="V18" i="7"/>
  <c r="W18" i="7" s="1"/>
  <c r="V32" i="7"/>
  <c r="W32" i="7" s="1"/>
  <c r="V13" i="7"/>
  <c r="W13" i="7" s="1"/>
  <c r="V17" i="7"/>
  <c r="W17" i="7" s="1"/>
  <c r="V27" i="7"/>
  <c r="W27" i="7" s="1"/>
  <c r="V12" i="7"/>
  <c r="W12" i="7" s="1"/>
  <c r="V23" i="7"/>
  <c r="W23" i="7" s="1"/>
  <c r="V25" i="7"/>
  <c r="W25" i="7" s="1"/>
  <c r="V20" i="7"/>
  <c r="W20" i="7" s="1"/>
  <c r="V38" i="7"/>
  <c r="W38" i="7" s="1"/>
  <c r="V36" i="7"/>
  <c r="W36" i="7" s="1"/>
  <c r="V30" i="7"/>
  <c r="W30" i="7" s="1"/>
  <c r="V26" i="7"/>
  <c r="W26" i="7" s="1"/>
  <c r="V40" i="7"/>
  <c r="W40" i="7" s="1"/>
  <c r="F47" i="6"/>
  <c r="G49" i="6"/>
  <c r="G45" i="6"/>
  <c r="F46" i="6"/>
  <c r="G46" i="6"/>
  <c r="G47" i="6"/>
  <c r="F48" i="6"/>
  <c r="G48" i="6"/>
  <c r="F45" i="6"/>
  <c r="X29" i="7" l="1"/>
  <c r="Y29" i="7"/>
  <c r="Z29" i="7"/>
  <c r="AA29" i="7"/>
  <c r="Y30" i="7"/>
  <c r="X30" i="7"/>
  <c r="AA30" i="7"/>
  <c r="Z30" i="7"/>
  <c r="AA7" i="7"/>
  <c r="Z7" i="7"/>
  <c r="Y7" i="7"/>
  <c r="X7" i="7"/>
  <c r="X18" i="7"/>
  <c r="AA18" i="7"/>
  <c r="Y18" i="7"/>
  <c r="Z18" i="7"/>
  <c r="Z39" i="7"/>
  <c r="AA39" i="7"/>
  <c r="Y39" i="7"/>
  <c r="X39" i="7"/>
  <c r="X27" i="7"/>
  <c r="Z27" i="7"/>
  <c r="Y27" i="7"/>
  <c r="AA27" i="7"/>
  <c r="AA9" i="7"/>
  <c r="Y9" i="7"/>
  <c r="Z9" i="7"/>
  <c r="X9" i="7"/>
  <c r="X28" i="7"/>
  <c r="AA28" i="7"/>
  <c r="Y28" i="7"/>
  <c r="Z28" i="7"/>
  <c r="AA19" i="7"/>
  <c r="Y19" i="7"/>
  <c r="Z19" i="7"/>
  <c r="X19" i="7"/>
  <c r="Z38" i="7"/>
  <c r="AA38" i="7"/>
  <c r="X38" i="7"/>
  <c r="Y38" i="7"/>
  <c r="Z23" i="7"/>
  <c r="Y23" i="7"/>
  <c r="X23" i="7"/>
  <c r="AA23" i="7"/>
  <c r="Y17" i="7"/>
  <c r="X17" i="7"/>
  <c r="AA17" i="7"/>
  <c r="Z17" i="7"/>
  <c r="X33" i="7"/>
  <c r="Y33" i="7"/>
  <c r="Z33" i="7"/>
  <c r="AA33" i="7"/>
  <c r="AA34" i="7"/>
  <c r="X34" i="7"/>
  <c r="Y34" i="7"/>
  <c r="Z34" i="7"/>
  <c r="AA24" i="7"/>
  <c r="Z24" i="7"/>
  <c r="Y24" i="7"/>
  <c r="X24" i="7"/>
  <c r="AA10" i="7"/>
  <c r="Y10" i="7"/>
  <c r="X10" i="7"/>
  <c r="Z10" i="7"/>
  <c r="AA35" i="7"/>
  <c r="X35" i="7"/>
  <c r="Y35" i="7"/>
  <c r="Z35" i="7"/>
  <c r="Y21" i="7"/>
  <c r="AA21" i="7"/>
  <c r="Z21" i="7"/>
  <c r="X21" i="7"/>
  <c r="AA25" i="7"/>
  <c r="X25" i="7"/>
  <c r="Y25" i="7"/>
  <c r="Z25" i="7"/>
  <c r="X16" i="7"/>
  <c r="Z16" i="7"/>
  <c r="Y16" i="7"/>
  <c r="AA16" i="7"/>
  <c r="Z14" i="7"/>
  <c r="Y14" i="7"/>
  <c r="AA14" i="7"/>
  <c r="X14" i="7"/>
  <c r="Y36" i="7"/>
  <c r="Z36" i="7"/>
  <c r="AA36" i="7"/>
  <c r="X36" i="7"/>
  <c r="X32" i="7"/>
  <c r="Y32" i="7"/>
  <c r="Z32" i="7"/>
  <c r="AA32" i="7"/>
  <c r="Z8" i="7"/>
  <c r="AA8" i="7"/>
  <c r="X8" i="7"/>
  <c r="Y8" i="7"/>
  <c r="AA12" i="7"/>
  <c r="Z12" i="7"/>
  <c r="X12" i="7"/>
  <c r="Y12" i="7"/>
  <c r="AA13" i="7"/>
  <c r="X13" i="7"/>
  <c r="Z13" i="7"/>
  <c r="Y13" i="7"/>
  <c r="X11" i="7"/>
  <c r="Z11" i="7"/>
  <c r="AA11" i="7"/>
  <c r="Y11" i="7"/>
  <c r="Y15" i="7"/>
  <c r="Z15" i="7"/>
  <c r="AA15" i="7"/>
  <c r="X15" i="7"/>
  <c r="Y31" i="7"/>
  <c r="AA31" i="7"/>
  <c r="X31" i="7"/>
  <c r="Z31" i="7"/>
  <c r="X40" i="7"/>
  <c r="Y40" i="7"/>
  <c r="AA40" i="7"/>
  <c r="Z40" i="7"/>
  <c r="X26" i="7"/>
  <c r="Y26" i="7"/>
  <c r="Z26" i="7"/>
  <c r="AA26" i="7"/>
  <c r="Y20" i="7"/>
  <c r="X20" i="7"/>
  <c r="Z20" i="7"/>
  <c r="AA20" i="7"/>
  <c r="X37" i="7"/>
  <c r="Y37" i="7"/>
  <c r="AA37" i="7"/>
  <c r="Z37" i="7"/>
  <c r="Z22" i="7"/>
  <c r="Y22" i="7"/>
  <c r="X22" i="7"/>
  <c r="AA22" i="7"/>
  <c r="E15" i="5"/>
  <c r="E17" i="5" s="1"/>
  <c r="E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s>
  <commentList>
    <comment ref="C3" authorId="0" shapeId="0" xr:uid="{42A4B1F4-A36C-4B52-9489-6CB624385E27}">
      <text>
        <r>
          <rPr>
            <sz val="9"/>
            <color indexed="81"/>
            <rFont val="Tahoma"/>
            <family val="2"/>
          </rPr>
          <t>Diligenciar esta casilla con el presupuesto de gastos de la entidad.</t>
        </r>
      </text>
    </comment>
  </commentList>
</comments>
</file>

<file path=xl/sharedStrings.xml><?xml version="1.0" encoding="utf-8"?>
<sst xmlns="http://schemas.openxmlformats.org/spreadsheetml/2006/main" count="451" uniqueCount="198">
  <si>
    <t>Alto</t>
  </si>
  <si>
    <t>Moderado</t>
  </si>
  <si>
    <t>Total</t>
  </si>
  <si>
    <t>No</t>
  </si>
  <si>
    <t>Objetivo del Documento:</t>
  </si>
  <si>
    <t>Extremo</t>
  </si>
  <si>
    <t>Bajo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</si>
  <si>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</si>
  <si>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</si>
  <si>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</si>
  <si>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</si>
  <si>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</si>
  <si>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</si>
  <si>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</si>
  <si>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</si>
  <si>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</si>
  <si>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</si>
  <si>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</si>
  <si>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</si>
  <si>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</si>
  <si>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</si>
  <si>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</si>
  <si>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</si>
  <si>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</si>
  <si>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</si>
  <si>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</si>
  <si>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</si>
  <si>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</si>
  <si>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</si>
  <si>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</si>
  <si>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</si>
  <si>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</si>
  <si>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</si>
  <si>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</si>
  <si>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</si>
  <si>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</si>
  <si>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</si>
  <si>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 xml:space="preserve">CÓDIGO: </t>
  </si>
  <si>
    <t>Explicaciones Para realizar la ponderación de Riesgos.</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</si>
  <si>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</si>
  <si>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</si>
  <si>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</si>
  <si>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</si>
  <si>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RIESGO INHERENTE Ponderación de Riesgos del Proceso</t>
  </si>
  <si>
    <t>Tiempo transcurrido desde última auditoría</t>
  </si>
  <si>
    <t>Nivel_Directivo</t>
  </si>
  <si>
    <t>No tiene objetivo asociado</t>
  </si>
  <si>
    <t>Resultados auditorías anteriores</t>
  </si>
  <si>
    <t>Resultados auditorías anteriores internas y externas  (Criterios)</t>
  </si>
  <si>
    <t>Resultados auditorías anteriores internas y externas  (Calificación)</t>
  </si>
  <si>
    <t>Impacto en el presupuesto</t>
  </si>
  <si>
    <t>Podría tomarse Criterio materialidad Contable</t>
  </si>
  <si>
    <t>Total presupuesto egresos entidad aprobado para la vigencia</t>
  </si>
  <si>
    <t>Catastrófico &gt;= 50%</t>
  </si>
  <si>
    <t>Mayor &gt;=20 y &lt;50%</t>
  </si>
  <si>
    <t>Moderado &gt;=5% y &lt;20%</t>
  </si>
  <si>
    <t>Menor &gt;=1% y &lt;5%</t>
  </si>
  <si>
    <t>Insignificante &lt;1%</t>
  </si>
  <si>
    <t>Impacto en el presupuesto (Criterios)</t>
  </si>
  <si>
    <t>Impacto en el presupuesto (Calificación)</t>
  </si>
  <si>
    <t>Nivel de criticidad</t>
  </si>
  <si>
    <t>Ciclo de Rotación auditorías</t>
  </si>
  <si>
    <t>&gt;= 4</t>
  </si>
  <si>
    <t>Cada año</t>
  </si>
  <si>
    <t>Ciclo de rotación</t>
  </si>
  <si>
    <t>&gt;=3 &lt;4</t>
  </si>
  <si>
    <t>&gt;=2 &lt;3</t>
  </si>
  <si>
    <t>Rojo</t>
  </si>
  <si>
    <t>Naranja</t>
  </si>
  <si>
    <t>Amarillo</t>
  </si>
  <si>
    <t>Verde</t>
  </si>
  <si>
    <t>Cada 2 años</t>
  </si>
  <si>
    <t>Cada 3 años</t>
  </si>
  <si>
    <t>Cada 4 años</t>
  </si>
  <si>
    <t>No auditar</t>
  </si>
  <si>
    <t>No tiene Riesgos Asociado</t>
  </si>
  <si>
    <t>Los  riesgos estan en zona baja (zona de aceptacion)</t>
  </si>
  <si>
    <t>Tiene un riesgo o más en Calificación Moderada</t>
  </si>
  <si>
    <t>Tiene un riesgo o más en calificación Alta</t>
  </si>
  <si>
    <t>Tiene un riesgo en calificación Extrema</t>
  </si>
  <si>
    <t>Nivel riesgo inherente</t>
  </si>
  <si>
    <t>&lt;= 1 año</t>
  </si>
  <si>
    <t>&gt; 4 años</t>
  </si>
  <si>
    <t>Tiempo transcurrido desde última auditoría (Calificación)</t>
  </si>
  <si>
    <t>Tiempo transcurrido desde última auditoría (Criterio)</t>
  </si>
  <si>
    <t>Ponderación</t>
  </si>
  <si>
    <t>Bajo (Priorizado)</t>
  </si>
  <si>
    <t>&gt;=1.5 &lt;2</t>
  </si>
  <si>
    <t>&lt; 1.5</t>
  </si>
  <si>
    <t xml:space="preserve">RIESGO INHERENTE
</t>
  </si>
  <si>
    <t>PRESUPUETO DE INGRESOS Y GASTOS ISSAI 1320 A4</t>
  </si>
  <si>
    <t>Puntajes</t>
  </si>
  <si>
    <t>Tiempo transcurrido desde la última auditoría</t>
  </si>
  <si>
    <t>Temas de interes de la alta Dirección o el Comité de Coordinación de Control Interno</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</si>
  <si>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</si>
  <si>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</si>
  <si>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</si>
  <si>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</si>
  <si>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</si>
  <si>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Notas explicatorias</t>
  </si>
  <si>
    <t>Priorización de Auditorías Basadas en Riesgos año 1</t>
  </si>
  <si>
    <t>Priorización de Auditorías Basadas en Riesgos año 2</t>
  </si>
  <si>
    <t>Priorización de Auditorías Basadas en Riesgos año 3</t>
  </si>
  <si>
    <t>Priorización de Auditorías Basadas en Riesgos año 4</t>
  </si>
  <si>
    <t>Cantidad de objetivos estratégicos asociados (Calificación)</t>
  </si>
  <si>
    <t>Cantidad de objetivos estratégicos asociados (Criterios)</t>
  </si>
  <si>
    <t>&gt; 1 año &lt;= 2 años</t>
  </si>
  <si>
    <t>&gt; 2 años &lt;= 3 años</t>
  </si>
  <si>
    <t>&gt; 3 años &lt;= 4 años</t>
  </si>
  <si>
    <t>Menos de 2 seguimientos por alta dirección</t>
  </si>
  <si>
    <t>Entre 2 y 3 seguimientos por alta dirección</t>
  </si>
  <si>
    <t>Entre 4 y 5 seguimientos por alta dirección</t>
  </si>
  <si>
    <t>Entre 6 y 7 seguimientos por alta dirección</t>
  </si>
  <si>
    <t>Entre 8 ó mas seguimientos por alta dirección</t>
  </si>
  <si>
    <t>Sin PQR</t>
  </si>
  <si>
    <t>7 o más PQR</t>
  </si>
  <si>
    <t>De 1 a 2 PQR</t>
  </si>
  <si>
    <t>De 3 a 4 PQR</t>
  </si>
  <si>
    <t>De 5 a 6 PQR</t>
  </si>
  <si>
    <t>Cantidad PQR (Criterios)</t>
  </si>
  <si>
    <t>Cantidad PQR - Calificación</t>
  </si>
  <si>
    <t>ASPECTOS EVALUABLES
UNIDADES AUDITABLES
(Proceso/Proyecto/Procedimiento/Area funcional/ Unidad de negocio/Unidad desconcentrada/ Plan/ Programa/Sistema de Gestión o de control/ Aspectos de TIC/ Otras Temáticas)</t>
  </si>
  <si>
    <t>Los requerimientos de la alta dirección o requerimientos regulatorios, no deben ser diligenciados en la Matriz de Priorización del Universo de Auditoría, por cuanto es obligatoria su inclusión en el Plan Anual de Auditoría de cada año.</t>
  </si>
  <si>
    <t xml:space="preserve">
Requerimientos del Comité de Control Interno, Alta Dirección o entes reguladores (Informes de ley)
</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</si>
  <si>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</si>
  <si>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</si>
  <si>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</si>
  <si>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t>Solo se debe seleccionar de la lista desplegable la cantidad de años transcurridos desde la última auditoría a cada aspecto evaluable o temática registrada.</t>
  </si>
  <si>
    <t>Casilla desplegable que permite seleccionar la cantidad de veces que esa temática es objeto de seguimiento en los Comités de Coordinación de Control Interno o Comités Directivos, conforme aparece en la hoja "Parámetros".</t>
  </si>
  <si>
    <t>Cantidad de objetivos estratégicos o institucionales Asociados</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</si>
  <si>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</si>
  <si>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Cantidad de PQR</t>
  </si>
  <si>
    <t>Casilla desplegable que permite seleccionar la cantidad de PQR que posee esa temática o aspecto evaluable registrado, conforme aparece en la hoja "Parámetros".</t>
  </si>
  <si>
    <t>Surge automáticamente a partir del puntaje total ponderado y calculado automáticamente por la matriz. Estos niveles de criticidad agrupados en 4 rangos aparecen semaforizados con base en lo establecido en la hoja "Parámetros".</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</si>
  <si>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</si>
  <si>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</si>
  <si>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Al ubicarse en cada encabezado de columna o de campo y dar un click, aparecerán notas  con instrucciones detalladas para su correcto diligenciamiento en toda la matriz de priorización del universo de auditoria basado en riesgos.</t>
  </si>
  <si>
    <t>Porcentajes de cada variable de priorización</t>
  </si>
  <si>
    <t>Temas de seguimiento alta direccion con menor repeticion en un periodo de seis meses ( menos de 2 seguimientos en diferentes comites)</t>
  </si>
  <si>
    <t>CANTIDAD PQR</t>
  </si>
  <si>
    <t>Temas de seguimiento alta direccion con penúltimo valor de repeticion en un periodo de seis meses( entre 2 y 3 seguimientos en diferentes comites)</t>
  </si>
  <si>
    <t>Temas de seguimiento alta direccion con ante peúltimo valor de repeticion en un periodo de seis meses ( entre 4 y 5 seguimientos en diferentes comites)</t>
  </si>
  <si>
    <t>Temas de seguimiento alta direccion con el segundo mayor valor de repeticion en un periodo de seis meses( entre 6 y 7 seguimientos en diferentes comites)</t>
  </si>
  <si>
    <t>Temas de seguimiento alta direccion  con el  mayor valor de repeticion en un periodo de seis meses ( 8 o mas seguimientos en diferentes comites)</t>
  </si>
  <si>
    <t>Objetivos estratégicos asociados</t>
  </si>
  <si>
    <t>1 objetivo estratégico asociado</t>
  </si>
  <si>
    <t>2 objetivos estratégicos asociados</t>
  </si>
  <si>
    <t>3 objetivos estratégicos asociados</t>
  </si>
  <si>
    <t>4 o más objetivos estratégicos asociados</t>
  </si>
  <si>
    <t>Sin hallazgos abiertos</t>
  </si>
  <si>
    <t>1 a 2 hallazgos abiertos</t>
  </si>
  <si>
    <t>3 a 4 hallazgos abiertos</t>
  </si>
  <si>
    <t>5 a 6 hallazgos abiertos</t>
  </si>
  <si>
    <t>7 o más hallazgos abiertos</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</si>
  <si>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</si>
  <si>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</si>
  <si>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FECHA DE ELABORACIÓN: </t>
  </si>
  <si>
    <t>FECHA DE APROBACIÓN</t>
  </si>
  <si>
    <t>CUIDADO! SOLO LAS CELDAS QUE APARECEN CON ESTE COLOR DE RELLENO PUEDEN SER EDITADAS</t>
  </si>
  <si>
    <r>
      <t xml:space="preserve">
</t>
    </r>
    <r>
      <rPr>
        <b/>
        <sz val="11"/>
        <rFont val="Calibri"/>
        <family val="2"/>
        <scheme val="minor"/>
      </rPr>
      <t>PRIORIZACION A / PRIORIZACION B</t>
    </r>
    <r>
      <rPr>
        <b/>
        <sz val="11"/>
        <color rgb="FF0070C0"/>
        <rFont val="Calibri"/>
        <family val="2"/>
        <scheme val="minor"/>
      </rPr>
      <t xml:space="preserve">
</t>
    </r>
  </si>
  <si>
    <t>Planeación financiera</t>
  </si>
  <si>
    <t>Gestión de Riesgo operativo</t>
  </si>
  <si>
    <t>Gestión de Riesgo de lavado de activos y financiaciòn del terrorismo</t>
  </si>
  <si>
    <t>Gestión comercial y de mercadeo</t>
  </si>
  <si>
    <t>Otorgamiento de crédito</t>
  </si>
  <si>
    <t>Otorgamiento de crédito a través de la administración de recursos de terceros</t>
  </si>
  <si>
    <t>Otorgamiento de servicios programas internacionales</t>
  </si>
  <si>
    <t>Gestión de legalización y renovación para aprobación del desembolso</t>
  </si>
  <si>
    <t>Administración de la cartera</t>
  </si>
  <si>
    <t>Gestión de apoyo a programas internacionales</t>
  </si>
  <si>
    <t>Gestión de Recuperación de Cartera</t>
  </si>
  <si>
    <t>Liquidación de fondos en administración</t>
  </si>
  <si>
    <t>Terminación o cumplimiento de obligaciones de crédito</t>
  </si>
  <si>
    <t>Atención a beneficiarios y/o ciudadanos</t>
  </si>
  <si>
    <t>Administración de Activos Fijos</t>
  </si>
  <si>
    <t>Servicios generales y Apoyo Logistico</t>
  </si>
  <si>
    <t>Gestión presupuestal</t>
  </si>
  <si>
    <t>Gestión de pagos y Liquidez</t>
  </si>
  <si>
    <t>Gestión contable y tributaria</t>
  </si>
  <si>
    <t>Gestión de Inversiones</t>
  </si>
  <si>
    <t>Ingreso</t>
  </si>
  <si>
    <t>Permanencia</t>
  </si>
  <si>
    <t>Administración de personal</t>
  </si>
  <si>
    <t>Gestión Contractual</t>
  </si>
  <si>
    <t>Representación Judicial y asesoría jurídica</t>
  </si>
  <si>
    <t>Gestión de comunicación externa</t>
  </si>
  <si>
    <t>Gestión de Comunicación Organizacional</t>
  </si>
  <si>
    <t>Gestión de correspondencia</t>
  </si>
  <si>
    <t>Gestión de archivo</t>
  </si>
  <si>
    <t xml:space="preserve"> Gestión de Riesgo de crédito</t>
  </si>
  <si>
    <t xml:space="preserve"> Gestión de Riesgo de Mercado</t>
  </si>
  <si>
    <t xml:space="preserve"> Gestión Riesgo de liquidez</t>
  </si>
  <si>
    <t>X</t>
  </si>
  <si>
    <t xml:space="preserve"> </t>
  </si>
  <si>
    <t>Gestión de servicios tecnológicos</t>
  </si>
  <si>
    <t>Priorización del Universo de Auditoría Basado en Riesgos ICETEX vigencia 2021 a 2024</t>
  </si>
  <si>
    <t>Direccionamiento estratégico y gestión organizacional</t>
  </si>
  <si>
    <t>ICETEX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</si>
</sst>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 &quot;años&quot;"/>
    <numFmt numFmtId="166" formatCode="&quot;$&quot;#,##0.00"/>
    <numFmt numFmtId="167" formatCode="dd/mm/yyyy;@"/>
    <numFmt numFmtId="168" formatCode="0.0"/>
  </numFmts>
  <fonts count="30"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0"/>
      <color indexed="9"/>
      <name val="Arial"/>
      <family val="2"/>
    </font>
    <font>
      <b/>
      <sz val="11"/>
      <color rgb="FFFF0000"/>
      <name val="Calibri"/>
      <family val="2"/>
      <scheme val="minor"/>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ont>
    <font>
      <sz val="8"/>
      <name val="Calibri"/>
      <family val="2"/>
      <scheme val="minor"/>
    </font>
    <font>
      <sz val="9"/>
      <color indexed="81"/>
      <name val="Tahoma"/>
      <family val="2"/>
    </font>
    <font>
      <sz val="16"/>
      <name val="Arial Black"/>
      <family val="2"/>
    </font>
    <font>
      <sz val="11"/>
      <color theme="0"/>
      <name val="Calibri"/>
      <family val="2"/>
      <scheme val="minor"/>
    </font>
    <font>
      <b/>
      <sz val="9"/>
      <color theme="1"/>
      <name val="Arial"/>
      <family val="2"/>
    </font>
    <font>
      <b/>
      <sz val="12"/>
      <color theme="1"/>
      <name val="Arial"/>
      <family val="2"/>
    </font>
    <font>
      <b/>
      <sz val="10"/>
      <color indexed="9"/>
      <name val="Verdana"/>
      <family val="2"/>
    </font>
    <font>
      <b/>
      <sz val="9"/>
      <color indexed="9"/>
      <name val="Verdana"/>
      <family val="2"/>
    </font>
    <font>
      <b/>
      <sz val="11"/>
      <color rgb="FF0070C0"/>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indexed="64"/>
      </patternFill>
    </fill>
    <fill>
      <patternFill patternType="solid">
        <fgColor theme="4" tint="0.59999389629810485"/>
        <bgColor theme="0"/>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s>
  <cellStyleXfs count="6">
    <xf numFmtId="0" fontId="0" fillId="0" borderId="0"/>
    <xf numFmtId="0" fontId="2" fillId="0" borderId="0"/>
    <xf numFmtId="0" fontId="4" fillId="0" borderId="0"/>
    <xf numFmtId="0" fontId="4" fillId="0" borderId="0"/>
    <xf numFmtId="164" fontId="7" fillId="0" borderId="0" applyFont="0" applyFill="0" applyBorder="0" applyAlignment="0" applyProtection="0"/>
    <xf numFmtId="0" fontId="4" fillId="0" borderId="0"/>
  </cellStyleXfs>
  <cellXfs count="272">
    <xf numFmtId="0" fontId="0" fillId="0" borderId="0" xfId="0"/>
    <xf numFmtId="0" fontId="2" fillId="2" borderId="0" xfId="1" applyFill="1"/>
    <xf numFmtId="0" fontId="2" fillId="2" borderId="0" xfId="1" applyFill="1" applyAlignment="1">
      <alignment wrapText="1"/>
    </xf>
    <xf numFmtId="0" fontId="12" fillId="4" borderId="9" xfId="1" applyFont="1" applyFill="1" applyBorder="1" applyAlignment="1">
      <alignment horizontal="center" vertical="center"/>
    </xf>
    <xf numFmtId="0" fontId="12" fillId="5" borderId="9" xfId="1" applyFont="1" applyFill="1" applyBorder="1" applyAlignment="1">
      <alignment horizontal="center" vertical="center"/>
    </xf>
    <xf numFmtId="0" fontId="12"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10"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7" fillId="2" borderId="38" xfId="0" applyFont="1" applyFill="1" applyBorder="1"/>
    <xf numFmtId="0" fontId="1" fillId="2" borderId="38"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14" fillId="0" borderId="7" xfId="0" applyFont="1" applyBorder="1" applyAlignment="1">
      <alignment horizontal="left" vertical="center" wrapText="1"/>
    </xf>
    <xf numFmtId="0" fontId="16" fillId="3" borderId="40" xfId="0" applyFont="1" applyFill="1" applyBorder="1" applyAlignment="1">
      <alignment horizontal="center" vertical="center"/>
    </xf>
    <xf numFmtId="0" fontId="16" fillId="3" borderId="20" xfId="0" applyFont="1" applyFill="1" applyBorder="1" applyAlignment="1">
      <alignment horizontal="center" vertical="center"/>
    </xf>
    <xf numFmtId="0" fontId="9"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7" fillId="2" borderId="42" xfId="0" applyFont="1" applyFill="1" applyBorder="1"/>
    <xf numFmtId="0" fontId="16" fillId="3" borderId="32"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6" fillId="0" borderId="13" xfId="0" applyFont="1" applyBorder="1" applyAlignment="1">
      <alignment horizontal="center" vertical="center"/>
    </xf>
    <xf numFmtId="0" fontId="16" fillId="3" borderId="14" xfId="0" applyFont="1" applyFill="1" applyBorder="1" applyAlignment="1">
      <alignment horizontal="center" vertical="center"/>
    </xf>
    <xf numFmtId="0" fontId="16" fillId="0" borderId="19" xfId="0" applyFont="1" applyBorder="1" applyAlignment="1">
      <alignment horizontal="center" vertical="center"/>
    </xf>
    <xf numFmtId="0" fontId="9" fillId="3" borderId="30" xfId="0" applyFont="1" applyFill="1" applyBorder="1" applyAlignment="1">
      <alignment horizontal="center" vertical="center" wrapText="1"/>
    </xf>
    <xf numFmtId="0" fontId="6" fillId="3" borderId="0" xfId="1" applyFont="1" applyFill="1" applyAlignment="1">
      <alignment vertical="center" wrapText="1"/>
    </xf>
    <xf numFmtId="0" fontId="6" fillId="3" borderId="5" xfId="1" applyFont="1" applyFill="1" applyBorder="1" applyAlignment="1">
      <alignment vertical="center" wrapText="1"/>
    </xf>
    <xf numFmtId="0" fontId="0" fillId="3" borderId="0" xfId="0" applyFill="1" applyAlignment="1">
      <alignment wrapText="1"/>
    </xf>
    <xf numFmtId="0" fontId="9"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7" xfId="0" applyFill="1" applyBorder="1"/>
    <xf numFmtId="0" fontId="9" fillId="9" borderId="10"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9" fillId="2" borderId="0" xfId="1" applyFont="1" applyFill="1"/>
    <xf numFmtId="0" fontId="16"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6" fontId="0" fillId="0" borderId="0" xfId="0" applyNumberFormat="1"/>
    <xf numFmtId="0" fontId="0" fillId="10" borderId="0" xfId="0" applyFill="1"/>
    <xf numFmtId="0" fontId="24" fillId="4" borderId="0" xfId="0" applyFont="1" applyFill="1"/>
    <xf numFmtId="0" fontId="0" fillId="0" borderId="0" xfId="0" applyAlignment="1">
      <alignment horizontal="center"/>
    </xf>
    <xf numFmtId="9" fontId="0" fillId="0" borderId="0" xfId="0" applyNumberFormat="1" applyAlignment="1">
      <alignment horizontal="center"/>
    </xf>
    <xf numFmtId="0" fontId="24"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12"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7" fillId="11" borderId="48" xfId="0" applyFont="1" applyFill="1" applyBorder="1" applyAlignment="1">
      <alignment horizontal="center" vertical="center" wrapText="1"/>
    </xf>
    <xf numFmtId="0" fontId="28" fillId="12" borderId="19" xfId="0" applyFont="1" applyFill="1" applyBorder="1" applyAlignment="1">
      <alignment horizontal="center" vertical="center" wrapText="1"/>
    </xf>
    <xf numFmtId="0" fontId="2" fillId="0" borderId="4" xfId="1" applyBorder="1" applyAlignment="1">
      <alignment vertical="center"/>
    </xf>
    <xf numFmtId="0" fontId="3" fillId="0" borderId="17" xfId="1" applyFont="1" applyBorder="1" applyAlignment="1">
      <alignment horizontal="center" vertical="center"/>
    </xf>
    <xf numFmtId="168" fontId="2" fillId="0" borderId="17" xfId="1" applyNumberFormat="1" applyBorder="1" applyAlignment="1">
      <alignment horizontal="center" vertical="center"/>
    </xf>
    <xf numFmtId="0" fontId="2" fillId="0" borderId="5" xfId="1" applyBorder="1" applyAlignment="1">
      <alignment vertical="center"/>
    </xf>
    <xf numFmtId="0" fontId="2" fillId="0" borderId="0" xfId="1" applyAlignment="1">
      <alignment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0" xfId="1" applyFont="1" applyAlignment="1">
      <alignment vertical="center"/>
    </xf>
    <xf numFmtId="0" fontId="5" fillId="0" borderId="21" xfId="1" applyFont="1" applyBorder="1"/>
    <xf numFmtId="0" fontId="5" fillId="0" borderId="13" xfId="1" applyFont="1" applyBorder="1" applyAlignment="1">
      <alignment wrapText="1"/>
    </xf>
    <xf numFmtId="0" fontId="5" fillId="0" borderId="13" xfId="1" applyFont="1" applyBorder="1"/>
    <xf numFmtId="0" fontId="5" fillId="0" borderId="14" xfId="1" applyFont="1" applyBorder="1"/>
    <xf numFmtId="0" fontId="5" fillId="0" borderId="0" xfId="1" applyFont="1"/>
    <xf numFmtId="0" fontId="5" fillId="0" borderId="0" xfId="1" applyFont="1" applyAlignment="1">
      <alignment wrapText="1"/>
    </xf>
    <xf numFmtId="0" fontId="19" fillId="0" borderId="0" xfId="1" applyFont="1"/>
    <xf numFmtId="0" fontId="2" fillId="0" borderId="0" xfId="1"/>
    <xf numFmtId="0" fontId="2" fillId="0" borderId="0" xfId="1" applyAlignment="1">
      <alignment wrapText="1"/>
    </xf>
    <xf numFmtId="0" fontId="3" fillId="13" borderId="17" xfId="1" applyFont="1" applyFill="1" applyBorder="1" applyAlignment="1">
      <alignment horizontal="center" vertical="center"/>
    </xf>
    <xf numFmtId="0" fontId="3" fillId="13" borderId="19" xfId="1" applyFont="1" applyFill="1" applyBorder="1" applyAlignment="1">
      <alignment horizontal="center" vertical="center"/>
    </xf>
    <xf numFmtId="167"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165" fontId="2" fillId="13" borderId="17" xfId="4" applyNumberFormat="1" applyFont="1" applyFill="1" applyBorder="1" applyAlignment="1">
      <alignment horizontal="center" vertical="center"/>
    </xf>
    <xf numFmtId="0" fontId="2" fillId="13" borderId="17" xfId="1" applyFill="1" applyBorder="1" applyAlignment="1">
      <alignment vertical="center" wrapText="1"/>
    </xf>
    <xf numFmtId="0" fontId="2" fillId="9" borderId="17" xfId="1" applyFill="1" applyBorder="1" applyAlignment="1">
      <alignment horizontal="center" vertical="center"/>
    </xf>
    <xf numFmtId="0" fontId="2" fillId="9" borderId="17" xfId="1" applyFill="1" applyBorder="1" applyAlignment="1">
      <alignment vertical="center" wrapText="1"/>
    </xf>
    <xf numFmtId="0" fontId="1" fillId="3" borderId="7" xfId="0" applyFont="1" applyFill="1" applyBorder="1" applyAlignment="1">
      <alignment vertical="top" wrapText="1"/>
    </xf>
    <xf numFmtId="0" fontId="2" fillId="13" borderId="17" xfId="1" applyFill="1" applyBorder="1" applyAlignment="1">
      <alignment horizontal="justify" vertical="center" wrapText="1"/>
    </xf>
    <xf numFmtId="0" fontId="0" fillId="13" borderId="35" xfId="0" applyFill="1" applyBorder="1" applyAlignment="1">
      <alignment vertical="center" wrapText="1"/>
    </xf>
    <xf numFmtId="0" fontId="2" fillId="13" borderId="1" xfId="1" applyFill="1" applyBorder="1"/>
    <xf numFmtId="0" fontId="26" fillId="13" borderId="3" xfId="1" applyFont="1" applyFill="1" applyBorder="1" applyAlignment="1">
      <alignment vertical="center" wrapText="1"/>
    </xf>
    <xf numFmtId="0" fontId="2" fillId="13" borderId="4" xfId="1" applyFill="1" applyBorder="1"/>
    <xf numFmtId="0" fontId="8" fillId="13" borderId="5" xfId="1" applyFont="1" applyFill="1" applyBorder="1" applyAlignment="1">
      <alignment vertical="center" wrapText="1"/>
    </xf>
    <xf numFmtId="0" fontId="25" fillId="14" borderId="7" xfId="0" applyFont="1" applyFill="1" applyBorder="1" applyAlignment="1">
      <alignment vertical="center" wrapText="1"/>
    </xf>
    <xf numFmtId="9" fontId="11" fillId="13" borderId="11" xfId="1" applyNumberFormat="1" applyFont="1" applyFill="1" applyBorder="1" applyAlignment="1">
      <alignment horizontal="center" vertical="center" wrapText="1"/>
    </xf>
    <xf numFmtId="9" fontId="11" fillId="13" borderId="3" xfId="1" applyNumberFormat="1" applyFont="1" applyFill="1" applyBorder="1" applyAlignment="1">
      <alignment horizontal="center" vertical="center" wrapText="1"/>
    </xf>
    <xf numFmtId="0" fontId="25" fillId="13" borderId="21" xfId="0" applyFont="1" applyFill="1" applyBorder="1" applyAlignment="1">
      <alignment vertical="center" wrapText="1"/>
    </xf>
    <xf numFmtId="0" fontId="25" fillId="14" borderId="8" xfId="0" applyFont="1" applyFill="1" applyBorder="1" applyAlignment="1">
      <alignment vertical="center" wrapText="1"/>
    </xf>
    <xf numFmtId="0" fontId="25" fillId="13" borderId="14" xfId="0" applyFont="1" applyFill="1" applyBorder="1" applyAlignment="1">
      <alignment vertical="center" wrapText="1"/>
    </xf>
    <xf numFmtId="166" fontId="0" fillId="13" borderId="9" xfId="0" applyNumberFormat="1" applyFill="1" applyBorder="1" applyAlignment="1">
      <alignment horizontal="center"/>
    </xf>
    <xf numFmtId="0" fontId="11" fillId="15" borderId="11" xfId="1" applyFont="1" applyFill="1" applyBorder="1" applyAlignment="1">
      <alignment horizontal="center" vertical="center" wrapText="1"/>
    </xf>
    <xf numFmtId="0" fontId="11" fillId="15" borderId="28" xfId="1" applyFont="1" applyFill="1" applyBorder="1" applyAlignment="1">
      <alignment horizontal="center" vertical="center" wrapText="1"/>
    </xf>
    <xf numFmtId="0" fontId="8" fillId="15" borderId="2" xfId="1" applyFont="1" applyFill="1" applyBorder="1" applyAlignment="1">
      <alignment vertical="center" wrapText="1"/>
    </xf>
    <xf numFmtId="0" fontId="8" fillId="15" borderId="2" xfId="1" applyFont="1" applyFill="1" applyBorder="1" applyAlignment="1">
      <alignment horizontal="left" vertical="center"/>
    </xf>
    <xf numFmtId="0" fontId="8" fillId="15" borderId="3" xfId="1" applyFont="1" applyFill="1" applyBorder="1" applyAlignment="1">
      <alignment vertical="center" wrapText="1"/>
    </xf>
    <xf numFmtId="0" fontId="8" fillId="15" borderId="13" xfId="1" applyFont="1" applyFill="1" applyBorder="1" applyAlignment="1">
      <alignment vertical="center" wrapText="1"/>
    </xf>
    <xf numFmtId="0" fontId="8" fillId="15" borderId="14" xfId="1" applyFont="1" applyFill="1" applyBorder="1" applyAlignment="1">
      <alignment vertical="center" wrapText="1"/>
    </xf>
    <xf numFmtId="9" fontId="11" fillId="15" borderId="11" xfId="1" applyNumberFormat="1" applyFont="1" applyFill="1" applyBorder="1" applyAlignment="1">
      <alignment horizontal="center" vertical="center" wrapText="1"/>
    </xf>
    <xf numFmtId="0" fontId="11" fillId="15" borderId="15" xfId="1" applyFont="1" applyFill="1" applyBorder="1" applyAlignment="1">
      <alignment horizontal="center" vertical="center" wrapText="1"/>
    </xf>
    <xf numFmtId="0" fontId="13" fillId="15" borderId="9" xfId="1" applyFont="1" applyFill="1" applyBorder="1" applyAlignment="1">
      <alignment horizontal="center" vertical="center"/>
    </xf>
    <xf numFmtId="0" fontId="9" fillId="16" borderId="7" xfId="0" applyFont="1" applyFill="1" applyBorder="1" applyAlignment="1">
      <alignment vertical="center" wrapText="1"/>
    </xf>
    <xf numFmtId="0" fontId="25" fillId="16" borderId="7" xfId="0" applyFont="1" applyFill="1" applyBorder="1" applyAlignment="1">
      <alignment vertical="center"/>
    </xf>
    <xf numFmtId="0" fontId="25" fillId="16" borderId="7" xfId="0" applyFont="1" applyFill="1" applyBorder="1" applyAlignment="1">
      <alignment vertical="center" wrapText="1"/>
    </xf>
    <xf numFmtId="0" fontId="11" fillId="15" borderId="3" xfId="1" applyFont="1" applyFill="1" applyBorder="1" applyAlignment="1">
      <alignment horizontal="center" vertical="center" wrapText="1"/>
    </xf>
    <xf numFmtId="0" fontId="11" fillId="15" borderId="14" xfId="1" applyFont="1" applyFill="1" applyBorder="1" applyAlignment="1">
      <alignment horizontal="center" vertical="center"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7" fillId="15" borderId="6" xfId="1" applyFont="1" applyFill="1" applyBorder="1" applyAlignment="1">
      <alignment horizontal="center" vertical="center" wrapText="1"/>
    </xf>
    <xf numFmtId="0" fontId="17" fillId="15" borderId="7" xfId="1" applyFont="1" applyFill="1" applyBorder="1" applyAlignment="1">
      <alignment horizontal="center" vertical="center" wrapText="1"/>
    </xf>
    <xf numFmtId="0" fontId="17" fillId="15" borderId="8" xfId="1" applyFont="1" applyFill="1" applyBorder="1" applyAlignment="1">
      <alignment horizontal="center" vertical="center" wrapText="1"/>
    </xf>
    <xf numFmtId="0" fontId="17" fillId="15" borderId="6" xfId="0" applyFont="1" applyFill="1" applyBorder="1" applyAlignment="1">
      <alignment horizontal="center" vertical="center"/>
    </xf>
    <xf numFmtId="0" fontId="17" fillId="15" borderId="7" xfId="0" applyFont="1" applyFill="1" applyBorder="1" applyAlignment="1">
      <alignment horizontal="center" vertical="center"/>
    </xf>
    <xf numFmtId="0" fontId="17" fillId="15" borderId="8" xfId="0" applyFont="1" applyFill="1" applyBorder="1" applyAlignment="1">
      <alignment horizontal="center"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0" fillId="3" borderId="4" xfId="0" applyFill="1" applyBorder="1" applyAlignment="1">
      <alignment horizontal="justify" wrapText="1"/>
    </xf>
    <xf numFmtId="0" fontId="0" fillId="3" borderId="0" xfId="0" applyFill="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 fillId="3" borderId="1" xfId="0" applyFont="1" applyFill="1" applyBorder="1" applyAlignment="1">
      <alignment horizontal="justify" wrapText="1"/>
    </xf>
    <xf numFmtId="0" fontId="1" fillId="3" borderId="2" xfId="0" applyFont="1" applyFill="1" applyBorder="1" applyAlignment="1">
      <alignment horizontal="justify" wrapText="1"/>
    </xf>
    <xf numFmtId="0" fontId="1" fillId="3" borderId="3" xfId="0" applyFont="1" applyFill="1" applyBorder="1" applyAlignment="1">
      <alignment horizontal="justify"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1" fillId="3" borderId="13"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7" fillId="13" borderId="6" xfId="1" applyFont="1" applyFill="1" applyBorder="1" applyAlignment="1">
      <alignment horizontal="center" vertical="center" wrapText="1"/>
    </xf>
    <xf numFmtId="0" fontId="17" fillId="13" borderId="7" xfId="1" applyFont="1" applyFill="1" applyBorder="1" applyAlignment="1">
      <alignment horizontal="center" vertical="center" wrapText="1"/>
    </xf>
    <xf numFmtId="0" fontId="17" fillId="13" borderId="8" xfId="1" applyFont="1" applyFill="1" applyBorder="1" applyAlignment="1">
      <alignment horizontal="center" vertical="center" wrapText="1"/>
    </xf>
    <xf numFmtId="0" fontId="29" fillId="15" borderId="6" xfId="1" applyFont="1" applyFill="1" applyBorder="1" applyAlignment="1">
      <alignment horizontal="center" vertical="center" wrapText="1"/>
    </xf>
    <xf numFmtId="0" fontId="29" fillId="15" borderId="7" xfId="1" applyFont="1" applyFill="1" applyBorder="1" applyAlignment="1">
      <alignment horizontal="center" vertical="center" wrapText="1"/>
    </xf>
    <xf numFmtId="0" fontId="29" fillId="15" borderId="8" xfId="1" applyFont="1" applyFill="1" applyBorder="1" applyAlignment="1">
      <alignment horizontal="center" vertical="center" wrapText="1"/>
    </xf>
    <xf numFmtId="0" fontId="25" fillId="15" borderId="22" xfId="0" applyFont="1" applyFill="1" applyBorder="1" applyAlignment="1">
      <alignment horizontal="center" vertical="center" wrapText="1"/>
    </xf>
    <xf numFmtId="0" fontId="3" fillId="15" borderId="6" xfId="1" applyFont="1" applyFill="1" applyBorder="1" applyAlignment="1">
      <alignment horizontal="center" vertical="center"/>
    </xf>
    <xf numFmtId="0" fontId="3" fillId="15" borderId="7" xfId="1" applyFont="1" applyFill="1" applyBorder="1" applyAlignment="1">
      <alignment horizontal="center" vertical="center"/>
    </xf>
    <xf numFmtId="0" fontId="3" fillId="15" borderId="8" xfId="1" applyFont="1" applyFill="1" applyBorder="1" applyAlignment="1">
      <alignment horizontal="center" vertical="center"/>
    </xf>
    <xf numFmtId="0" fontId="9" fillId="14" borderId="49"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5" xfId="0" applyFont="1" applyFill="1" applyBorder="1" applyAlignment="1">
      <alignment horizontal="left" vertical="top" wrapText="1"/>
    </xf>
    <xf numFmtId="0" fontId="18" fillId="3" borderId="21"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14" xfId="0" applyFont="1" applyFill="1" applyBorder="1" applyAlignment="1">
      <alignment horizontal="left" vertical="top"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0" fillId="8" borderId="11"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8" fillId="3" borderId="26"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26" xfId="0" applyFont="1" applyFill="1" applyBorder="1" applyAlignment="1">
      <alignment horizontal="center" vertical="top" wrapText="1"/>
    </xf>
    <xf numFmtId="0" fontId="18" fillId="3" borderId="19" xfId="0" applyFont="1" applyFill="1" applyBorder="1" applyAlignment="1">
      <alignment horizontal="center" vertical="top" wrapText="1"/>
    </xf>
    <xf numFmtId="0" fontId="18" fillId="0" borderId="19" xfId="0" applyFont="1" applyBorder="1" applyAlignment="1">
      <alignment horizontal="center" vertical="center"/>
    </xf>
    <xf numFmtId="0" fontId="18" fillId="3" borderId="27"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20" fillId="8" borderId="34" xfId="0" applyFont="1" applyFill="1" applyBorder="1" applyAlignment="1">
      <alignment horizontal="center" vertical="center" wrapText="1"/>
    </xf>
    <xf numFmtId="0" fontId="20" fillId="8" borderId="26"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8" borderId="35"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20" fillId="8" borderId="44" xfId="0" applyFont="1" applyFill="1" applyBorder="1" applyAlignment="1">
      <alignment horizontal="center" vertical="center" wrapText="1"/>
    </xf>
    <xf numFmtId="0" fontId="20" fillId="8" borderId="45" xfId="0" applyFont="1" applyFill="1" applyBorder="1" applyAlignment="1">
      <alignment horizontal="center" vertical="center" wrapText="1"/>
    </xf>
    <xf numFmtId="0" fontId="20" fillId="8" borderId="46"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0" fillId="8" borderId="1"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9" fillId="3" borderId="1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19" xfId="0" applyFont="1" applyFill="1" applyBorder="1" applyAlignment="1">
      <alignment horizontal="center" vertical="center"/>
    </xf>
    <xf numFmtId="0" fontId="16" fillId="0" borderId="29" xfId="0" applyFont="1" applyBorder="1" applyAlignment="1">
      <alignment horizontal="center" vertical="center"/>
    </xf>
    <xf numFmtId="0" fontId="16" fillId="3" borderId="1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5" xfId="0" applyFont="1" applyFill="1" applyBorder="1" applyAlignment="1">
      <alignment horizontal="center" vertical="top" wrapText="1"/>
    </xf>
    <xf numFmtId="0" fontId="15" fillId="3" borderId="29" xfId="0" applyFont="1" applyFill="1" applyBorder="1" applyAlignment="1">
      <alignment horizontal="center" vertical="top" wrapText="1"/>
    </xf>
    <xf numFmtId="0" fontId="23" fillId="8" borderId="25"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0"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13" xfId="0" applyFont="1" applyFill="1" applyBorder="1" applyAlignment="1">
      <alignment horizontal="center" vertical="center" wrapText="1"/>
    </xf>
  </cellXfs>
  <cellStyles count="6">
    <cellStyle name="Millares" xfId="4" builtinId="3"/>
    <cellStyle name="Normal" xfId="0" builtinId="0"/>
    <cellStyle name="Normal 2" xfId="2" xr:uid="{00000000-0005-0000-0000-000002000000}"/>
    <cellStyle name="Normal 3" xfId="1" xr:uid="{00000000-0005-0000-0000-000003000000}"/>
    <cellStyle name="Normal 6" xfId="3" xr:uid="{00000000-0005-0000-0000-000004000000}"/>
    <cellStyle name="Normal_CADENA DE VALOR - CATÁLOGO DE PROCESOS" xfId="5" xr:uid="{208C922D-DEC7-4F56-A000-D521C5133C67}"/>
  </cellStyles>
  <dxfs count="10">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s>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 Id="rId9" Target="calcChain.xml" Type="http://schemas.openxmlformats.org/officeDocument/2006/relationships/calcChain"/>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3.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7"/>
  <sheetViews>
    <sheetView topLeftCell="A70" workbookViewId="0">
      <selection activeCell="J5" sqref="J5"/>
    </sheetView>
  </sheetViews>
  <sheetFormatPr baseColWidth="10" defaultRowHeight="15" x14ac:dyDescent="0.25"/>
  <cols>
    <col min="1" max="16384" width="11.42578125" style="30"/>
  </cols>
  <sheetData>
    <row r="1" spans="2:12" ht="15.75" thickBot="1" x14ac:dyDescent="0.3"/>
    <row r="2" spans="2:12" ht="36.75" customHeight="1" thickBot="1" x14ac:dyDescent="0.3">
      <c r="B2" s="181" t="s">
        <v>158</v>
      </c>
      <c r="C2" s="182"/>
      <c r="D2" s="182"/>
      <c r="E2" s="182"/>
      <c r="F2" s="182"/>
      <c r="G2" s="182"/>
      <c r="H2" s="182"/>
      <c r="I2" s="182"/>
      <c r="J2" s="182"/>
      <c r="K2" s="182"/>
      <c r="L2" s="183"/>
    </row>
    <row r="3" spans="2:12" ht="15.75" thickBot="1" x14ac:dyDescent="0.3"/>
    <row r="4" spans="2:12" ht="45" customHeight="1" thickBot="1" x14ac:dyDescent="0.3">
      <c r="B4" s="151" t="s">
        <v>125</v>
      </c>
      <c r="C4" s="185"/>
      <c r="D4" s="185"/>
      <c r="E4" s="185"/>
      <c r="F4" s="185"/>
      <c r="G4" s="185"/>
      <c r="H4" s="185"/>
      <c r="I4" s="185"/>
      <c r="J4" s="185"/>
      <c r="K4" s="185"/>
      <c r="L4" s="186"/>
    </row>
    <row r="5" spans="2:12" ht="5.25" customHeight="1" thickBot="1" x14ac:dyDescent="0.3"/>
    <row r="6" spans="2:12" x14ac:dyDescent="0.25">
      <c r="B6" s="145" t="s">
        <v>126</v>
      </c>
      <c r="C6" s="146"/>
      <c r="D6" s="146"/>
      <c r="E6" s="146"/>
      <c r="F6" s="146"/>
      <c r="G6" s="146"/>
      <c r="H6" s="146"/>
      <c r="I6" s="146"/>
      <c r="J6" s="146"/>
      <c r="K6" s="146"/>
      <c r="L6" s="147"/>
    </row>
    <row r="7" spans="2:12" ht="15.75" thickBot="1" x14ac:dyDescent="0.3">
      <c r="B7" s="148"/>
      <c r="C7" s="149"/>
      <c r="D7" s="149"/>
      <c r="E7" s="149"/>
      <c r="F7" s="149"/>
      <c r="G7" s="149"/>
      <c r="H7" s="149"/>
      <c r="I7" s="149"/>
      <c r="J7" s="149"/>
      <c r="K7" s="149"/>
      <c r="L7" s="150"/>
    </row>
    <row r="8" spans="2:12" ht="15.75" thickBot="1" x14ac:dyDescent="0.3">
      <c r="B8" s="116"/>
      <c r="C8" s="116"/>
      <c r="D8" s="116"/>
      <c r="E8" s="116"/>
      <c r="F8" s="116"/>
      <c r="G8" s="116"/>
      <c r="H8" s="116"/>
      <c r="I8" s="116"/>
      <c r="J8" s="116"/>
      <c r="K8" s="116"/>
      <c r="L8" s="116"/>
    </row>
    <row r="9" spans="2:12" ht="27.75" customHeight="1" thickBot="1" x14ac:dyDescent="0.3">
      <c r="B9" s="184" t="s">
        <v>159</v>
      </c>
      <c r="C9" s="185"/>
      <c r="D9" s="185"/>
      <c r="E9" s="185"/>
      <c r="F9" s="185"/>
      <c r="G9" s="185"/>
      <c r="H9" s="185"/>
      <c r="I9" s="185"/>
      <c r="J9" s="185"/>
      <c r="K9" s="185"/>
      <c r="L9" s="186"/>
    </row>
    <row r="10" spans="2:12" ht="5.25" customHeight="1" thickBot="1" x14ac:dyDescent="0.3"/>
    <row r="11" spans="2:12" x14ac:dyDescent="0.25">
      <c r="B11" s="145" t="s">
        <v>155</v>
      </c>
      <c r="C11" s="146"/>
      <c r="D11" s="146"/>
      <c r="E11" s="146"/>
      <c r="F11" s="146"/>
      <c r="G11" s="146"/>
      <c r="H11" s="146"/>
      <c r="I11" s="146"/>
      <c r="J11" s="146"/>
      <c r="K11" s="146"/>
      <c r="L11" s="147"/>
    </row>
    <row r="12" spans="2:12" ht="31.5" customHeight="1" thickBot="1" x14ac:dyDescent="0.3">
      <c r="B12" s="148"/>
      <c r="C12" s="149"/>
      <c r="D12" s="149"/>
      <c r="E12" s="149"/>
      <c r="F12" s="149"/>
      <c r="G12" s="149"/>
      <c r="H12" s="149"/>
      <c r="I12" s="149"/>
      <c r="J12" s="149"/>
      <c r="K12" s="149"/>
      <c r="L12" s="150"/>
    </row>
    <row r="13" spans="2:12" ht="15.75" thickBot="1" x14ac:dyDescent="0.3"/>
    <row r="14" spans="2:12" ht="27.75" customHeight="1" thickBot="1" x14ac:dyDescent="0.3">
      <c r="B14" s="151" t="s">
        <v>123</v>
      </c>
      <c r="C14" s="152"/>
      <c r="D14" s="152"/>
      <c r="E14" s="152"/>
      <c r="F14" s="152"/>
      <c r="G14" s="152"/>
      <c r="H14" s="152"/>
      <c r="I14" s="152"/>
      <c r="J14" s="152"/>
      <c r="K14" s="152"/>
      <c r="L14" s="153"/>
    </row>
    <row r="15" spans="2:12" ht="5.25" customHeight="1" thickBot="1" x14ac:dyDescent="0.3"/>
    <row r="16" spans="2:12" x14ac:dyDescent="0.25">
      <c r="B16" s="145" t="s">
        <v>122</v>
      </c>
      <c r="C16" s="146"/>
      <c r="D16" s="146"/>
      <c r="E16" s="146"/>
      <c r="F16" s="146"/>
      <c r="G16" s="146"/>
      <c r="H16" s="146"/>
      <c r="I16" s="146"/>
      <c r="J16" s="146"/>
      <c r="K16" s="146"/>
      <c r="L16" s="147"/>
    </row>
    <row r="17" spans="2:12" ht="15.75" thickBot="1" x14ac:dyDescent="0.3">
      <c r="B17" s="148"/>
      <c r="C17" s="149"/>
      <c r="D17" s="149"/>
      <c r="E17" s="149"/>
      <c r="F17" s="149"/>
      <c r="G17" s="149"/>
      <c r="H17" s="149"/>
      <c r="I17" s="149"/>
      <c r="J17" s="149"/>
      <c r="K17" s="149"/>
      <c r="L17" s="150"/>
    </row>
    <row r="18" spans="2:12" ht="15.75" thickBot="1" x14ac:dyDescent="0.3"/>
    <row r="19" spans="2:12" ht="15.75" thickBot="1" x14ac:dyDescent="0.3">
      <c r="B19" s="151" t="s">
        <v>137</v>
      </c>
      <c r="C19" s="152"/>
      <c r="D19" s="152"/>
      <c r="E19" s="152"/>
      <c r="F19" s="152"/>
      <c r="G19" s="152"/>
      <c r="H19" s="152"/>
      <c r="I19" s="152"/>
      <c r="J19" s="152"/>
      <c r="K19" s="152"/>
      <c r="L19" s="153"/>
    </row>
    <row r="20" spans="2:12" ht="15.75" thickBot="1" x14ac:dyDescent="0.3"/>
    <row r="21" spans="2:12" x14ac:dyDescent="0.25">
      <c r="B21" s="145" t="s">
        <v>154</v>
      </c>
      <c r="C21" s="146"/>
      <c r="D21" s="146"/>
      <c r="E21" s="146"/>
      <c r="F21" s="146"/>
      <c r="G21" s="146"/>
      <c r="H21" s="146"/>
      <c r="I21" s="146"/>
      <c r="J21" s="146"/>
      <c r="K21" s="146"/>
      <c r="L21" s="147"/>
    </row>
    <row r="22" spans="2:12" ht="36.75" customHeight="1" thickBot="1" x14ac:dyDescent="0.3">
      <c r="B22" s="148"/>
      <c r="C22" s="149"/>
      <c r="D22" s="149"/>
      <c r="E22" s="149"/>
      <c r="F22" s="149"/>
      <c r="G22" s="149"/>
      <c r="H22" s="149"/>
      <c r="I22" s="149"/>
      <c r="J22" s="149"/>
      <c r="K22" s="149"/>
      <c r="L22" s="150"/>
    </row>
    <row r="23" spans="2:12" ht="20.25" customHeight="1" thickBot="1" x14ac:dyDescent="0.3"/>
    <row r="24" spans="2:12" ht="25.5" customHeight="1" thickBot="1" x14ac:dyDescent="0.3">
      <c r="B24" s="154" t="s">
        <v>38</v>
      </c>
      <c r="C24" s="155"/>
      <c r="D24" s="155"/>
      <c r="E24" s="155"/>
      <c r="F24" s="155"/>
      <c r="G24" s="155"/>
      <c r="H24" s="155"/>
      <c r="I24" s="155"/>
      <c r="J24" s="155"/>
      <c r="K24" s="155"/>
      <c r="L24" s="156"/>
    </row>
    <row r="25" spans="2:12" ht="15.75" thickBot="1" x14ac:dyDescent="0.3"/>
    <row r="26" spans="2:12" ht="86.25" customHeight="1" thickBot="1" x14ac:dyDescent="0.3">
      <c r="B26" s="178" t="s">
        <v>124</v>
      </c>
      <c r="C26" s="179"/>
      <c r="D26" s="179"/>
      <c r="E26" s="179"/>
      <c r="F26" s="179"/>
      <c r="G26" s="179"/>
      <c r="H26" s="179"/>
      <c r="I26" s="179"/>
      <c r="J26" s="179"/>
      <c r="K26" s="179"/>
      <c r="L26" s="180"/>
    </row>
    <row r="27" spans="2:12" ht="15" customHeight="1" thickBot="1" x14ac:dyDescent="0.3">
      <c r="C27" s="42"/>
      <c r="D27" s="42"/>
      <c r="E27" s="42"/>
      <c r="F27" s="42"/>
      <c r="G27" s="42"/>
      <c r="H27" s="42"/>
      <c r="I27" s="42"/>
      <c r="J27" s="42"/>
    </row>
    <row r="28" spans="2:12" ht="45" customHeight="1" thickBot="1" x14ac:dyDescent="0.3">
      <c r="B28" s="151" t="s">
        <v>92</v>
      </c>
      <c r="C28" s="152"/>
      <c r="D28" s="152"/>
      <c r="E28" s="152"/>
      <c r="F28" s="152"/>
      <c r="G28" s="152"/>
      <c r="H28" s="152"/>
      <c r="I28" s="152"/>
      <c r="J28" s="152"/>
      <c r="K28" s="152"/>
      <c r="L28" s="153"/>
    </row>
    <row r="29" spans="2:12" ht="5.25" customHeight="1" thickBot="1" x14ac:dyDescent="0.3"/>
    <row r="30" spans="2:12" x14ac:dyDescent="0.25">
      <c r="B30" s="145" t="s">
        <v>127</v>
      </c>
      <c r="C30" s="146"/>
      <c r="D30" s="146"/>
      <c r="E30" s="146"/>
      <c r="F30" s="146"/>
      <c r="G30" s="146"/>
      <c r="H30" s="146"/>
      <c r="I30" s="146"/>
      <c r="J30" s="146"/>
      <c r="K30" s="146"/>
      <c r="L30" s="147"/>
    </row>
    <row r="31" spans="2:12" ht="15.75" thickBot="1" x14ac:dyDescent="0.3">
      <c r="B31" s="148"/>
      <c r="C31" s="149"/>
      <c r="D31" s="149"/>
      <c r="E31" s="149"/>
      <c r="F31" s="149"/>
      <c r="G31" s="149"/>
      <c r="H31" s="149"/>
      <c r="I31" s="149"/>
      <c r="J31" s="149"/>
      <c r="K31" s="149"/>
      <c r="L31" s="150"/>
    </row>
    <row r="32" spans="2:12" ht="15" customHeight="1" thickBot="1" x14ac:dyDescent="0.3">
      <c r="C32" s="42"/>
      <c r="D32" s="42"/>
      <c r="E32" s="42"/>
      <c r="F32" s="42"/>
      <c r="G32" s="42"/>
      <c r="H32" s="42"/>
      <c r="I32" s="42"/>
      <c r="J32" s="42"/>
      <c r="K32" s="42"/>
      <c r="L32" s="43"/>
    </row>
    <row r="33" spans="2:12" s="29" customFormat="1" ht="33.75" customHeight="1" thickBot="1" x14ac:dyDescent="0.3">
      <c r="B33" s="151" t="s">
        <v>93</v>
      </c>
      <c r="C33" s="152"/>
      <c r="D33" s="152"/>
      <c r="E33" s="152"/>
      <c r="F33" s="152"/>
      <c r="G33" s="152"/>
      <c r="H33" s="152"/>
      <c r="I33" s="152"/>
      <c r="J33" s="152"/>
      <c r="K33" s="152"/>
      <c r="L33" s="153"/>
    </row>
    <row r="34" spans="2:12" ht="6" customHeight="1" thickBot="1" x14ac:dyDescent="0.3"/>
    <row r="35" spans="2:12" x14ac:dyDescent="0.25">
      <c r="B35" s="172" t="s">
        <v>128</v>
      </c>
      <c r="C35" s="173"/>
      <c r="D35" s="173"/>
      <c r="E35" s="173"/>
      <c r="F35" s="173"/>
      <c r="G35" s="173"/>
      <c r="H35" s="173"/>
      <c r="I35" s="173"/>
      <c r="J35" s="173"/>
      <c r="K35" s="173"/>
      <c r="L35" s="174"/>
    </row>
    <row r="36" spans="2:12" ht="39" customHeight="1" thickBot="1" x14ac:dyDescent="0.3">
      <c r="B36" s="175"/>
      <c r="C36" s="176"/>
      <c r="D36" s="176"/>
      <c r="E36" s="176"/>
      <c r="F36" s="176"/>
      <c r="G36" s="176"/>
      <c r="H36" s="176"/>
      <c r="I36" s="176"/>
      <c r="J36" s="176"/>
      <c r="K36" s="176"/>
      <c r="L36" s="177"/>
    </row>
    <row r="37" spans="2:12" ht="15.75" thickBot="1" x14ac:dyDescent="0.3"/>
    <row r="38" spans="2:12" s="29" customFormat="1" ht="21" customHeight="1" thickBot="1" x14ac:dyDescent="0.3">
      <c r="B38" s="151" t="s">
        <v>131</v>
      </c>
      <c r="C38" s="152"/>
      <c r="D38" s="152"/>
      <c r="E38" s="152"/>
      <c r="F38" s="152"/>
      <c r="G38" s="152"/>
      <c r="H38" s="152"/>
      <c r="I38" s="152"/>
      <c r="J38" s="152"/>
      <c r="K38" s="152"/>
      <c r="L38" s="153"/>
    </row>
    <row r="39" spans="2:12" ht="6" customHeight="1" thickBot="1" x14ac:dyDescent="0.3"/>
    <row r="40" spans="2:12" x14ac:dyDescent="0.25">
      <c r="B40" s="172" t="s">
        <v>132</v>
      </c>
      <c r="C40" s="173"/>
      <c r="D40" s="173"/>
      <c r="E40" s="173"/>
      <c r="F40" s="173"/>
      <c r="G40" s="173"/>
      <c r="H40" s="173"/>
      <c r="I40" s="173"/>
      <c r="J40" s="173"/>
      <c r="K40" s="173"/>
      <c r="L40" s="174"/>
    </row>
    <row r="41" spans="2:12" ht="21" customHeight="1" thickBot="1" x14ac:dyDescent="0.3">
      <c r="B41" s="175"/>
      <c r="C41" s="176"/>
      <c r="D41" s="176"/>
      <c r="E41" s="176"/>
      <c r="F41" s="176"/>
      <c r="G41" s="176"/>
      <c r="H41" s="176"/>
      <c r="I41" s="176"/>
      <c r="J41" s="176"/>
      <c r="K41" s="176"/>
      <c r="L41" s="177"/>
    </row>
    <row r="42" spans="2:12" ht="15.75" thickBot="1" x14ac:dyDescent="0.3"/>
    <row r="43" spans="2:12" ht="15.75" thickBot="1" x14ac:dyDescent="0.3">
      <c r="B43" s="154" t="s">
        <v>129</v>
      </c>
      <c r="C43" s="155"/>
      <c r="D43" s="155"/>
      <c r="E43" s="155"/>
      <c r="F43" s="155"/>
      <c r="G43" s="155"/>
      <c r="H43" s="155"/>
      <c r="I43" s="155"/>
      <c r="J43" s="155"/>
      <c r="K43" s="155"/>
      <c r="L43" s="156"/>
    </row>
    <row r="44" spans="2:12" ht="15.75" thickBot="1" x14ac:dyDescent="0.3"/>
    <row r="45" spans="2:12" ht="29.25" customHeight="1" x14ac:dyDescent="0.25">
      <c r="B45" s="169" t="s">
        <v>94</v>
      </c>
      <c r="C45" s="170"/>
      <c r="D45" s="170"/>
      <c r="E45" s="170"/>
      <c r="F45" s="170"/>
      <c r="G45" s="170"/>
      <c r="H45" s="170"/>
      <c r="I45" s="170"/>
      <c r="J45" s="170"/>
      <c r="K45" s="170"/>
      <c r="L45" s="171"/>
    </row>
    <row r="46" spans="2:12" ht="15" customHeight="1" x14ac:dyDescent="0.25">
      <c r="B46" s="163"/>
      <c r="C46" s="164"/>
      <c r="D46" s="164"/>
      <c r="E46" s="164"/>
      <c r="F46" s="164"/>
      <c r="G46" s="164"/>
      <c r="H46" s="164"/>
      <c r="I46" s="164"/>
      <c r="J46" s="164"/>
      <c r="K46" s="164"/>
      <c r="L46" s="165"/>
    </row>
    <row r="47" spans="2:12" ht="15.75" thickBot="1" x14ac:dyDescent="0.3">
      <c r="B47" s="166"/>
      <c r="C47" s="167"/>
      <c r="D47" s="167"/>
      <c r="E47" s="167"/>
      <c r="F47" s="167"/>
      <c r="G47" s="167"/>
      <c r="H47" s="167"/>
      <c r="I47" s="167"/>
      <c r="J47" s="167"/>
      <c r="K47" s="167"/>
      <c r="L47" s="168"/>
    </row>
    <row r="48" spans="2:12" ht="15.75" thickBot="1" x14ac:dyDescent="0.3"/>
    <row r="49" spans="2:12" ht="15.75" thickBot="1" x14ac:dyDescent="0.3">
      <c r="B49" s="154" t="s">
        <v>95</v>
      </c>
      <c r="C49" s="155"/>
      <c r="D49" s="155"/>
      <c r="E49" s="155"/>
      <c r="F49" s="155"/>
      <c r="G49" s="155"/>
      <c r="H49" s="155"/>
      <c r="I49" s="155"/>
      <c r="J49" s="155"/>
      <c r="K49" s="155"/>
      <c r="L49" s="156"/>
    </row>
    <row r="50" spans="2:12" ht="15.75" thickBot="1" x14ac:dyDescent="0.3"/>
    <row r="51" spans="2:12" x14ac:dyDescent="0.25">
      <c r="B51" s="157" t="s">
        <v>96</v>
      </c>
      <c r="C51" s="158"/>
      <c r="D51" s="158"/>
      <c r="E51" s="158"/>
      <c r="F51" s="158"/>
      <c r="G51" s="158"/>
      <c r="H51" s="158"/>
      <c r="I51" s="158"/>
      <c r="J51" s="158"/>
      <c r="K51" s="158"/>
      <c r="L51" s="159"/>
    </row>
    <row r="52" spans="2:12" ht="37.5" customHeight="1" thickBot="1" x14ac:dyDescent="0.3">
      <c r="B52" s="160"/>
      <c r="C52" s="161"/>
      <c r="D52" s="161"/>
      <c r="E52" s="161"/>
      <c r="F52" s="161"/>
      <c r="G52" s="161"/>
      <c r="H52" s="161"/>
      <c r="I52" s="161"/>
      <c r="J52" s="161"/>
      <c r="K52" s="161"/>
      <c r="L52" s="162"/>
    </row>
    <row r="53" spans="2:12" ht="15.75" thickBot="1" x14ac:dyDescent="0.3">
      <c r="B53" s="63"/>
    </row>
    <row r="54" spans="2:12" ht="15.75" thickBot="1" x14ac:dyDescent="0.3">
      <c r="B54" s="151" t="s">
        <v>50</v>
      </c>
      <c r="C54" s="152"/>
      <c r="D54" s="152"/>
      <c r="E54" s="152"/>
      <c r="F54" s="152"/>
      <c r="G54" s="152"/>
      <c r="H54" s="152"/>
      <c r="I54" s="152"/>
      <c r="J54" s="152"/>
      <c r="K54" s="152"/>
      <c r="L54" s="153"/>
    </row>
    <row r="55" spans="2:12" ht="15.75" thickBot="1" x14ac:dyDescent="0.3"/>
    <row r="56" spans="2:12" x14ac:dyDescent="0.25">
      <c r="B56" s="145" t="s">
        <v>130</v>
      </c>
      <c r="C56" s="146"/>
      <c r="D56" s="146"/>
      <c r="E56" s="146"/>
      <c r="F56" s="146"/>
      <c r="G56" s="146"/>
      <c r="H56" s="146"/>
      <c r="I56" s="146"/>
      <c r="J56" s="146"/>
      <c r="K56" s="146"/>
      <c r="L56" s="147"/>
    </row>
    <row r="57" spans="2:12" ht="47.25" customHeight="1" thickBot="1" x14ac:dyDescent="0.3">
      <c r="B57" s="148"/>
      <c r="C57" s="149"/>
      <c r="D57" s="149"/>
      <c r="E57" s="149"/>
      <c r="F57" s="149"/>
      <c r="G57" s="149"/>
      <c r="H57" s="149"/>
      <c r="I57" s="149"/>
      <c r="J57" s="149"/>
      <c r="K57" s="149"/>
      <c r="L57" s="150"/>
    </row>
    <row r="58" spans="2:12" ht="15.75" thickBot="1" x14ac:dyDescent="0.3">
      <c r="C58" s="42"/>
      <c r="D58" s="42"/>
      <c r="E58" s="42"/>
      <c r="F58" s="42"/>
      <c r="G58" s="42"/>
      <c r="H58" s="42"/>
      <c r="I58" s="42"/>
      <c r="J58" s="42"/>
      <c r="K58" s="42"/>
      <c r="L58" s="43"/>
    </row>
    <row r="59" spans="2:12" ht="15.75" thickBot="1" x14ac:dyDescent="0.3">
      <c r="B59" s="151" t="s">
        <v>60</v>
      </c>
      <c r="C59" s="152"/>
      <c r="D59" s="152"/>
      <c r="E59" s="152"/>
      <c r="F59" s="152"/>
      <c r="G59" s="152"/>
      <c r="H59" s="152"/>
      <c r="I59" s="152"/>
      <c r="J59" s="152"/>
      <c r="K59" s="152"/>
      <c r="L59" s="153"/>
    </row>
    <row r="60" spans="2:12" ht="15.75" thickBot="1" x14ac:dyDescent="0.3"/>
    <row r="61" spans="2:12" x14ac:dyDescent="0.25">
      <c r="B61" s="145" t="s">
        <v>133</v>
      </c>
      <c r="C61" s="146"/>
      <c r="D61" s="146"/>
      <c r="E61" s="146"/>
      <c r="F61" s="146"/>
      <c r="G61" s="146"/>
      <c r="H61" s="146"/>
      <c r="I61" s="146"/>
      <c r="J61" s="146"/>
      <c r="K61" s="146"/>
      <c r="L61" s="147"/>
    </row>
    <row r="62" spans="2:12" ht="15.75" thickBot="1" x14ac:dyDescent="0.3">
      <c r="B62" s="148"/>
      <c r="C62" s="149"/>
      <c r="D62" s="149"/>
      <c r="E62" s="149"/>
      <c r="F62" s="149"/>
      <c r="G62" s="149"/>
      <c r="H62" s="149"/>
      <c r="I62" s="149"/>
      <c r="J62" s="149"/>
      <c r="K62" s="149"/>
      <c r="L62" s="150"/>
    </row>
    <row r="63" spans="2:12" ht="15.75" thickBot="1" x14ac:dyDescent="0.3"/>
    <row r="64" spans="2:12" ht="15.75" thickBot="1" x14ac:dyDescent="0.3">
      <c r="B64" s="151" t="s">
        <v>97</v>
      </c>
      <c r="C64" s="152"/>
      <c r="D64" s="152"/>
      <c r="E64" s="152"/>
      <c r="F64" s="152"/>
      <c r="G64" s="152"/>
      <c r="H64" s="152"/>
      <c r="I64" s="152"/>
      <c r="J64" s="152"/>
      <c r="K64" s="152"/>
      <c r="L64" s="153"/>
    </row>
    <row r="65" spans="2:12" ht="15.75" thickBot="1" x14ac:dyDescent="0.3"/>
    <row r="66" spans="2:12" x14ac:dyDescent="0.25">
      <c r="B66" s="145" t="s">
        <v>98</v>
      </c>
      <c r="C66" s="146"/>
      <c r="D66" s="146"/>
      <c r="E66" s="146"/>
      <c r="F66" s="146"/>
      <c r="G66" s="146"/>
      <c r="H66" s="146"/>
      <c r="I66" s="146"/>
      <c r="J66" s="146"/>
      <c r="K66" s="146"/>
      <c r="L66" s="147"/>
    </row>
    <row r="67" spans="2:12" ht="15.75" thickBot="1" x14ac:dyDescent="0.3">
      <c r="B67" s="148"/>
      <c r="C67" s="149"/>
      <c r="D67" s="149"/>
      <c r="E67" s="149"/>
      <c r="F67" s="149"/>
      <c r="G67" s="149"/>
      <c r="H67" s="149"/>
      <c r="I67" s="149"/>
      <c r="J67" s="149"/>
      <c r="K67" s="149"/>
      <c r="L67" s="150"/>
    </row>
    <row r="68" spans="2:12" ht="15.75" thickBot="1" x14ac:dyDescent="0.3"/>
    <row r="69" spans="2:12" ht="15.75" thickBot="1" x14ac:dyDescent="0.3">
      <c r="B69" s="151" t="s">
        <v>134</v>
      </c>
      <c r="C69" s="152"/>
      <c r="D69" s="152"/>
      <c r="E69" s="152"/>
      <c r="F69" s="152"/>
      <c r="G69" s="152"/>
      <c r="H69" s="152"/>
      <c r="I69" s="152"/>
      <c r="J69" s="152"/>
      <c r="K69" s="152"/>
      <c r="L69" s="153"/>
    </row>
    <row r="70" spans="2:12" ht="15.75" thickBot="1" x14ac:dyDescent="0.3"/>
    <row r="71" spans="2:12" x14ac:dyDescent="0.25">
      <c r="B71" s="145" t="s">
        <v>135</v>
      </c>
      <c r="C71" s="146"/>
      <c r="D71" s="146"/>
      <c r="E71" s="146"/>
      <c r="F71" s="146"/>
      <c r="G71" s="146"/>
      <c r="H71" s="146"/>
      <c r="I71" s="146"/>
      <c r="J71" s="146"/>
      <c r="K71" s="146"/>
      <c r="L71" s="147"/>
    </row>
    <row r="72" spans="2:12" ht="34.5" customHeight="1" thickBot="1" x14ac:dyDescent="0.3">
      <c r="B72" s="148"/>
      <c r="C72" s="149"/>
      <c r="D72" s="149"/>
      <c r="E72" s="149"/>
      <c r="F72" s="149"/>
      <c r="G72" s="149"/>
      <c r="H72" s="149"/>
      <c r="I72" s="149"/>
      <c r="J72" s="149"/>
      <c r="K72" s="149"/>
      <c r="L72" s="150"/>
    </row>
    <row r="73" spans="2:12" ht="15.75" thickBot="1" x14ac:dyDescent="0.3"/>
    <row r="74" spans="2:12" ht="15.75" thickBot="1" x14ac:dyDescent="0.3">
      <c r="B74" s="151" t="s">
        <v>99</v>
      </c>
      <c r="C74" s="152"/>
      <c r="D74" s="152"/>
      <c r="E74" s="152"/>
      <c r="F74" s="152"/>
      <c r="G74" s="152"/>
      <c r="H74" s="152"/>
      <c r="I74" s="152"/>
      <c r="J74" s="152"/>
      <c r="K74" s="152"/>
      <c r="L74" s="153"/>
    </row>
    <row r="75" spans="2:12" ht="15.75" thickBot="1" x14ac:dyDescent="0.3"/>
    <row r="76" spans="2:12" x14ac:dyDescent="0.25">
      <c r="B76" s="145" t="s">
        <v>136</v>
      </c>
      <c r="C76" s="146"/>
      <c r="D76" s="146"/>
      <c r="E76" s="146"/>
      <c r="F76" s="146"/>
      <c r="G76" s="146"/>
      <c r="H76" s="146"/>
      <c r="I76" s="146"/>
      <c r="J76" s="146"/>
      <c r="K76" s="146"/>
      <c r="L76" s="147"/>
    </row>
    <row r="77" spans="2:12" ht="15.75" thickBot="1" x14ac:dyDescent="0.3">
      <c r="B77" s="148"/>
      <c r="C77" s="149"/>
      <c r="D77" s="149"/>
      <c r="E77" s="149"/>
      <c r="F77" s="149"/>
      <c r="G77" s="149"/>
      <c r="H77" s="149"/>
      <c r="I77" s="149"/>
      <c r="J77" s="149"/>
      <c r="K77" s="149"/>
      <c r="L77" s="150"/>
    </row>
  </sheetData>
  <mergeCells count="33">
    <mergeCell ref="B19:L19"/>
    <mergeCell ref="B21:L22"/>
    <mergeCell ref="B2:L2"/>
    <mergeCell ref="B38:L38"/>
    <mergeCell ref="B40:L41"/>
    <mergeCell ref="B9:L9"/>
    <mergeCell ref="B11:L12"/>
    <mergeCell ref="B4:L4"/>
    <mergeCell ref="B6:L7"/>
    <mergeCell ref="B46:L46"/>
    <mergeCell ref="B66:L67"/>
    <mergeCell ref="B69:L69"/>
    <mergeCell ref="B47:L47"/>
    <mergeCell ref="B14:L14"/>
    <mergeCell ref="B16:L17"/>
    <mergeCell ref="B64:L64"/>
    <mergeCell ref="B24:L24"/>
    <mergeCell ref="B28:L28"/>
    <mergeCell ref="B33:L33"/>
    <mergeCell ref="B43:L43"/>
    <mergeCell ref="B45:L45"/>
    <mergeCell ref="B35:L36"/>
    <mergeCell ref="B30:L31"/>
    <mergeCell ref="B26:L26"/>
    <mergeCell ref="B54:L54"/>
    <mergeCell ref="B71:L72"/>
    <mergeCell ref="B74:L74"/>
    <mergeCell ref="B76:L77"/>
    <mergeCell ref="B49:L49"/>
    <mergeCell ref="B51:L52"/>
    <mergeCell ref="B56:L57"/>
    <mergeCell ref="B59:L59"/>
    <mergeCell ref="B61:L62"/>
  </mergeCells>
  <phoneticPr fontId="21"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66FE-2A78-4F40-B3EB-74443E064F0D}">
  <dimension ref="A2:J74"/>
  <sheetViews>
    <sheetView showGridLines="0" topLeftCell="A16" workbookViewId="0">
      <selection activeCell="E8" sqref="E8:F8"/>
    </sheetView>
  </sheetViews>
  <sheetFormatPr baseColWidth="10" defaultRowHeight="15" x14ac:dyDescent="0.25"/>
  <cols>
    <col min="2" max="2" width="55.5703125" bestFit="1" customWidth="1"/>
    <col min="3" max="3" width="17.42578125" style="71" bestFit="1" customWidth="1"/>
    <col min="4" max="4" width="16.28515625" bestFit="1" customWidth="1"/>
    <col min="6" max="6" width="17.42578125" bestFit="1" customWidth="1"/>
    <col min="7" max="7" width="16.42578125" bestFit="1" customWidth="1"/>
  </cols>
  <sheetData>
    <row r="2" spans="1:5" ht="15.75" thickBot="1" x14ac:dyDescent="0.3">
      <c r="C2" s="107"/>
    </row>
    <row r="3" spans="1:5" ht="15.75" thickBot="1" x14ac:dyDescent="0.3">
      <c r="B3" t="s">
        <v>52</v>
      </c>
      <c r="C3" s="129">
        <v>20000000000</v>
      </c>
    </row>
    <row r="5" spans="1:5" x14ac:dyDescent="0.25">
      <c r="A5" s="86" t="s">
        <v>91</v>
      </c>
      <c r="B5" s="87" t="s">
        <v>80</v>
      </c>
    </row>
    <row r="6" spans="1:5" x14ac:dyDescent="0.25">
      <c r="A6" s="82">
        <v>1</v>
      </c>
      <c r="B6" s="83" t="s">
        <v>75</v>
      </c>
    </row>
    <row r="7" spans="1:5" x14ac:dyDescent="0.25">
      <c r="A7" s="82">
        <v>2</v>
      </c>
      <c r="B7" s="83" t="s">
        <v>76</v>
      </c>
    </row>
    <row r="8" spans="1:5" x14ac:dyDescent="0.25">
      <c r="A8" s="82">
        <v>3</v>
      </c>
      <c r="B8" s="83" t="s">
        <v>77</v>
      </c>
    </row>
    <row r="9" spans="1:5" x14ac:dyDescent="0.25">
      <c r="A9" s="84">
        <v>4</v>
      </c>
      <c r="B9" s="85" t="s">
        <v>78</v>
      </c>
    </row>
    <row r="10" spans="1:5" x14ac:dyDescent="0.25">
      <c r="A10" s="82">
        <v>5</v>
      </c>
      <c r="B10" s="83" t="s">
        <v>79</v>
      </c>
    </row>
    <row r="13" spans="1:5" x14ac:dyDescent="0.25">
      <c r="B13" t="s">
        <v>44</v>
      </c>
    </row>
    <row r="14" spans="1:5" x14ac:dyDescent="0.25">
      <c r="B14" t="s">
        <v>81</v>
      </c>
      <c r="C14" s="71">
        <v>0</v>
      </c>
      <c r="D14" s="71">
        <v>1</v>
      </c>
      <c r="E14" s="71">
        <v>1</v>
      </c>
    </row>
    <row r="15" spans="1:5" x14ac:dyDescent="0.25">
      <c r="B15" t="s">
        <v>106</v>
      </c>
      <c r="C15" s="71">
        <f>D14</f>
        <v>1</v>
      </c>
      <c r="D15" s="71">
        <v>2</v>
      </c>
      <c r="E15" s="71">
        <v>2</v>
      </c>
    </row>
    <row r="16" spans="1:5" x14ac:dyDescent="0.25">
      <c r="B16" t="s">
        <v>107</v>
      </c>
      <c r="C16" s="71">
        <f t="shared" ref="C16:C18" si="0">D15</f>
        <v>2</v>
      </c>
      <c r="D16" s="71">
        <v>3</v>
      </c>
      <c r="E16" s="71">
        <v>3</v>
      </c>
    </row>
    <row r="17" spans="2:5" x14ac:dyDescent="0.25">
      <c r="B17" t="s">
        <v>108</v>
      </c>
      <c r="C17" s="71">
        <f t="shared" si="0"/>
        <v>3</v>
      </c>
      <c r="D17" s="71">
        <v>4</v>
      </c>
      <c r="E17" s="71">
        <v>4</v>
      </c>
    </row>
    <row r="18" spans="2:5" x14ac:dyDescent="0.25">
      <c r="B18" t="s">
        <v>82</v>
      </c>
      <c r="C18" s="71">
        <f t="shared" si="0"/>
        <v>4</v>
      </c>
      <c r="D18" s="71">
        <v>99</v>
      </c>
      <c r="E18" s="71">
        <v>5</v>
      </c>
    </row>
    <row r="21" spans="2:5" x14ac:dyDescent="0.25">
      <c r="B21" t="s">
        <v>45</v>
      </c>
      <c r="D21" s="81" t="s">
        <v>139</v>
      </c>
    </row>
    <row r="22" spans="2:5" x14ac:dyDescent="0.25">
      <c r="B22" t="s">
        <v>109</v>
      </c>
      <c r="C22" s="71">
        <v>1</v>
      </c>
      <c r="D22" t="s">
        <v>114</v>
      </c>
      <c r="E22" t="s">
        <v>138</v>
      </c>
    </row>
    <row r="23" spans="2:5" x14ac:dyDescent="0.25">
      <c r="B23" t="s">
        <v>110</v>
      </c>
      <c r="C23" s="71">
        <v>2</v>
      </c>
      <c r="D23" t="s">
        <v>116</v>
      </c>
      <c r="E23" t="s">
        <v>140</v>
      </c>
    </row>
    <row r="24" spans="2:5" x14ac:dyDescent="0.25">
      <c r="B24" t="s">
        <v>111</v>
      </c>
      <c r="C24" s="71">
        <v>3</v>
      </c>
      <c r="D24" t="s">
        <v>117</v>
      </c>
      <c r="E24" t="s">
        <v>141</v>
      </c>
    </row>
    <row r="25" spans="2:5" x14ac:dyDescent="0.25">
      <c r="B25" t="s">
        <v>112</v>
      </c>
      <c r="C25" s="71">
        <v>4</v>
      </c>
      <c r="D25" t="s">
        <v>118</v>
      </c>
      <c r="E25" t="s">
        <v>142</v>
      </c>
    </row>
    <row r="26" spans="2:5" x14ac:dyDescent="0.25">
      <c r="B26" t="s">
        <v>113</v>
      </c>
      <c r="C26" s="71">
        <v>5</v>
      </c>
      <c r="D26" t="s">
        <v>115</v>
      </c>
      <c r="E26" t="s">
        <v>143</v>
      </c>
    </row>
    <row r="29" spans="2:5" x14ac:dyDescent="0.25">
      <c r="B29" s="81" t="s">
        <v>144</v>
      </c>
    </row>
    <row r="30" spans="2:5" x14ac:dyDescent="0.25">
      <c r="B30" t="s">
        <v>46</v>
      </c>
      <c r="C30" s="71">
        <v>1</v>
      </c>
    </row>
    <row r="31" spans="2:5" x14ac:dyDescent="0.25">
      <c r="B31" t="s">
        <v>145</v>
      </c>
      <c r="C31" s="71">
        <v>2</v>
      </c>
    </row>
    <row r="32" spans="2:5" x14ac:dyDescent="0.25">
      <c r="B32" t="s">
        <v>146</v>
      </c>
      <c r="C32" s="71">
        <v>3</v>
      </c>
    </row>
    <row r="33" spans="2:10" x14ac:dyDescent="0.25">
      <c r="B33" t="s">
        <v>147</v>
      </c>
      <c r="C33" s="71">
        <v>4</v>
      </c>
    </row>
    <row r="34" spans="2:10" x14ac:dyDescent="0.25">
      <c r="B34" t="s">
        <v>148</v>
      </c>
      <c r="C34" s="71">
        <v>5</v>
      </c>
    </row>
    <row r="36" spans="2:10" x14ac:dyDescent="0.25">
      <c r="B36" t="s">
        <v>47</v>
      </c>
    </row>
    <row r="37" spans="2:10" x14ac:dyDescent="0.25">
      <c r="B37" t="s">
        <v>149</v>
      </c>
      <c r="C37" s="71">
        <v>1</v>
      </c>
    </row>
    <row r="38" spans="2:10" x14ac:dyDescent="0.25">
      <c r="B38" t="s">
        <v>150</v>
      </c>
      <c r="C38" s="71">
        <v>2</v>
      </c>
    </row>
    <row r="39" spans="2:10" x14ac:dyDescent="0.25">
      <c r="B39" t="s">
        <v>151</v>
      </c>
      <c r="C39" s="71">
        <v>3</v>
      </c>
    </row>
    <row r="40" spans="2:10" x14ac:dyDescent="0.25">
      <c r="B40" t="s">
        <v>152</v>
      </c>
      <c r="C40" s="71">
        <v>4</v>
      </c>
    </row>
    <row r="41" spans="2:10" x14ac:dyDescent="0.25">
      <c r="B41" t="s">
        <v>153</v>
      </c>
      <c r="C41" s="71">
        <v>5</v>
      </c>
    </row>
    <row r="42" spans="2:10" x14ac:dyDescent="0.25">
      <c r="F42" s="68">
        <f>+C3</f>
        <v>20000000000</v>
      </c>
      <c r="G42" t="s">
        <v>52</v>
      </c>
    </row>
    <row r="43" spans="2:10" x14ac:dyDescent="0.25">
      <c r="F43" s="67">
        <v>0.03</v>
      </c>
      <c r="G43" t="s">
        <v>51</v>
      </c>
    </row>
    <row r="44" spans="2:10" x14ac:dyDescent="0.25">
      <c r="B44" t="s">
        <v>50</v>
      </c>
      <c r="F44" s="68">
        <f>F42*F43</f>
        <v>600000000</v>
      </c>
      <c r="J44" s="81" t="s">
        <v>90</v>
      </c>
    </row>
    <row r="45" spans="2:10" x14ac:dyDescent="0.25">
      <c r="B45" t="s">
        <v>53</v>
      </c>
      <c r="C45" s="72">
        <f t="shared" ref="C45:C46" si="1">D46</f>
        <v>0.5</v>
      </c>
      <c r="D45" s="67">
        <v>1</v>
      </c>
      <c r="E45">
        <v>5</v>
      </c>
      <c r="F45" s="68">
        <f>C45*$F$44</f>
        <v>300000000</v>
      </c>
      <c r="G45" s="68">
        <f t="shared" ref="G45:G49" si="2">D45*$F$44</f>
        <v>600000000</v>
      </c>
    </row>
    <row r="46" spans="2:10" x14ac:dyDescent="0.25">
      <c r="B46" t="s">
        <v>54</v>
      </c>
      <c r="C46" s="72">
        <f t="shared" si="1"/>
        <v>0.2</v>
      </c>
      <c r="D46" s="67">
        <v>0.5</v>
      </c>
      <c r="E46">
        <v>4</v>
      </c>
      <c r="F46" s="68">
        <f t="shared" ref="F46:F49" si="3">C46*$F$44</f>
        <v>120000000</v>
      </c>
      <c r="G46" s="68">
        <f t="shared" si="2"/>
        <v>300000000</v>
      </c>
    </row>
    <row r="47" spans="2:10" x14ac:dyDescent="0.25">
      <c r="B47" t="s">
        <v>55</v>
      </c>
      <c r="C47" s="72">
        <f>D48</f>
        <v>0.05</v>
      </c>
      <c r="D47" s="67">
        <v>0.2</v>
      </c>
      <c r="E47">
        <v>3</v>
      </c>
      <c r="F47" s="68">
        <f t="shared" si="3"/>
        <v>30000000</v>
      </c>
      <c r="G47" s="68">
        <f t="shared" si="2"/>
        <v>120000000</v>
      </c>
    </row>
    <row r="48" spans="2:10" x14ac:dyDescent="0.25">
      <c r="B48" t="s">
        <v>56</v>
      </c>
      <c r="C48" s="72">
        <f>D49</f>
        <v>0.01</v>
      </c>
      <c r="D48" s="67">
        <v>0.05</v>
      </c>
      <c r="E48">
        <v>2</v>
      </c>
      <c r="F48" s="68">
        <f t="shared" si="3"/>
        <v>6000000</v>
      </c>
      <c r="G48" s="68">
        <f t="shared" si="2"/>
        <v>30000000</v>
      </c>
    </row>
    <row r="49" spans="2:7" x14ac:dyDescent="0.25">
      <c r="B49" t="s">
        <v>57</v>
      </c>
      <c r="C49" s="72">
        <v>0</v>
      </c>
      <c r="D49" s="67">
        <v>0.01</v>
      </c>
      <c r="E49">
        <v>1</v>
      </c>
      <c r="F49" s="68">
        <f t="shared" si="3"/>
        <v>0</v>
      </c>
      <c r="G49" s="68">
        <f t="shared" si="2"/>
        <v>6000000</v>
      </c>
    </row>
    <row r="53" spans="2:7" x14ac:dyDescent="0.25">
      <c r="B53" t="s">
        <v>60</v>
      </c>
    </row>
    <row r="54" spans="2:7" x14ac:dyDescent="0.25">
      <c r="B54" s="69" t="s">
        <v>6</v>
      </c>
      <c r="C54" s="76" t="s">
        <v>88</v>
      </c>
      <c r="D54" s="69" t="s">
        <v>70</v>
      </c>
      <c r="E54">
        <v>0</v>
      </c>
      <c r="F54">
        <v>1.5</v>
      </c>
      <c r="G54" t="s">
        <v>6</v>
      </c>
    </row>
    <row r="55" spans="2:7" x14ac:dyDescent="0.25">
      <c r="B55" s="69" t="s">
        <v>86</v>
      </c>
      <c r="C55" s="76" t="s">
        <v>87</v>
      </c>
      <c r="D55" s="69" t="s">
        <v>70</v>
      </c>
      <c r="E55">
        <f>F54</f>
        <v>1.5</v>
      </c>
      <c r="F55">
        <v>2</v>
      </c>
      <c r="G55" t="s">
        <v>86</v>
      </c>
    </row>
    <row r="56" spans="2:7" x14ac:dyDescent="0.25">
      <c r="B56" s="65" t="s">
        <v>1</v>
      </c>
      <c r="C56" s="75" t="s">
        <v>66</v>
      </c>
      <c r="D56" s="65" t="s">
        <v>69</v>
      </c>
      <c r="E56">
        <f>F55</f>
        <v>2</v>
      </c>
      <c r="F56">
        <v>3</v>
      </c>
      <c r="G56" t="s">
        <v>1</v>
      </c>
    </row>
    <row r="57" spans="2:7" x14ac:dyDescent="0.25">
      <c r="B57" s="66" t="s">
        <v>0</v>
      </c>
      <c r="C57" s="74" t="s">
        <v>65</v>
      </c>
      <c r="D57" s="66" t="s">
        <v>68</v>
      </c>
      <c r="E57">
        <f>F56</f>
        <v>3</v>
      </c>
      <c r="F57">
        <v>4</v>
      </c>
      <c r="G57" t="s">
        <v>0</v>
      </c>
    </row>
    <row r="58" spans="2:7" x14ac:dyDescent="0.25">
      <c r="B58" s="70" t="s">
        <v>5</v>
      </c>
      <c r="C58" s="73" t="s">
        <v>62</v>
      </c>
      <c r="D58" s="70" t="s">
        <v>67</v>
      </c>
      <c r="E58">
        <v>4</v>
      </c>
      <c r="F58">
        <v>5</v>
      </c>
      <c r="G58" t="s">
        <v>5</v>
      </c>
    </row>
    <row r="61" spans="2:7" x14ac:dyDescent="0.25">
      <c r="B61" t="s">
        <v>64</v>
      </c>
    </row>
    <row r="62" spans="2:7" x14ac:dyDescent="0.25">
      <c r="B62" s="69" t="s">
        <v>6</v>
      </c>
      <c r="C62" s="76" t="s">
        <v>74</v>
      </c>
      <c r="D62" s="69" t="s">
        <v>88</v>
      </c>
    </row>
    <row r="63" spans="2:7" x14ac:dyDescent="0.25">
      <c r="B63" s="69" t="s">
        <v>86</v>
      </c>
      <c r="C63" s="76" t="s">
        <v>73</v>
      </c>
      <c r="D63" s="69" t="s">
        <v>87</v>
      </c>
    </row>
    <row r="64" spans="2:7" x14ac:dyDescent="0.25">
      <c r="B64" s="65" t="s">
        <v>1</v>
      </c>
      <c r="C64" s="75" t="s">
        <v>72</v>
      </c>
      <c r="D64" s="65" t="s">
        <v>66</v>
      </c>
    </row>
    <row r="65" spans="2:4" ht="16.5" customHeight="1" x14ac:dyDescent="0.25">
      <c r="B65" s="66" t="s">
        <v>0</v>
      </c>
      <c r="C65" s="74" t="s">
        <v>71</v>
      </c>
      <c r="D65" s="66" t="s">
        <v>65</v>
      </c>
    </row>
    <row r="66" spans="2:4" x14ac:dyDescent="0.25">
      <c r="B66" s="70" t="s">
        <v>5</v>
      </c>
      <c r="C66" s="73" t="s">
        <v>63</v>
      </c>
      <c r="D66" s="70" t="s">
        <v>62</v>
      </c>
    </row>
    <row r="69" spans="2:4" x14ac:dyDescent="0.25">
      <c r="B69" t="s">
        <v>80</v>
      </c>
    </row>
    <row r="70" spans="2:4" x14ac:dyDescent="0.25">
      <c r="B70" t="s">
        <v>75</v>
      </c>
      <c r="C70" s="71">
        <v>1</v>
      </c>
    </row>
    <row r="71" spans="2:4" x14ac:dyDescent="0.25">
      <c r="B71" t="s">
        <v>76</v>
      </c>
      <c r="C71" s="71">
        <v>2</v>
      </c>
    </row>
    <row r="72" spans="2:4" x14ac:dyDescent="0.25">
      <c r="B72" t="s">
        <v>77</v>
      </c>
      <c r="C72" s="71">
        <v>3</v>
      </c>
    </row>
    <row r="73" spans="2:4" x14ac:dyDescent="0.25">
      <c r="B73" t="s">
        <v>78</v>
      </c>
      <c r="C73" s="71">
        <v>4</v>
      </c>
    </row>
    <row r="74" spans="2:4" x14ac:dyDescent="0.25">
      <c r="B74" t="s">
        <v>79</v>
      </c>
      <c r="C74" s="71">
        <v>5</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0FBC-1678-4F51-A4D4-884814934593}">
  <sheetPr>
    <tabColor rgb="FF00B0F0"/>
  </sheetPr>
  <dimension ref="B1:AB180"/>
  <sheetViews>
    <sheetView showGridLines="0" tabSelected="1" zoomScale="115" zoomScaleNormal="70" zoomScalePageLayoutView="125" workbookViewId="0">
      <selection activeCell="A3" sqref="A3"/>
    </sheetView>
  </sheetViews>
  <sheetFormatPr baseColWidth="10" defaultColWidth="9.140625" defaultRowHeight="12.75" x14ac:dyDescent="0.2"/>
  <cols>
    <col min="1" max="1" width="2.42578125" style="103" customWidth="1"/>
    <col min="2" max="2" width="4.140625" style="103" customWidth="1"/>
    <col min="3" max="3" width="41.85546875" style="104" customWidth="1"/>
    <col min="4" max="4" width="11.7109375" style="103" customWidth="1"/>
    <col min="5" max="5" width="7.85546875" style="103" customWidth="1"/>
    <col min="6" max="7" width="10.140625" style="103" customWidth="1"/>
    <col min="8" max="8" width="7" style="103" customWidth="1"/>
    <col min="9" max="10" width="16" style="103" customWidth="1"/>
    <col min="11" max="11" width="15.140625" style="103" customWidth="1"/>
    <col min="12" max="12" width="16.85546875" style="103" customWidth="1"/>
    <col min="13" max="14" width="17.85546875" style="103" customWidth="1"/>
    <col min="15" max="15" width="15.42578125" style="103" customWidth="1"/>
    <col min="16" max="16" width="16.42578125" style="103" customWidth="1"/>
    <col min="17" max="17" width="14.85546875" style="103" customWidth="1"/>
    <col min="18" max="18" width="16.7109375" style="103" customWidth="1"/>
    <col min="19" max="19" width="14.85546875" style="103" customWidth="1"/>
    <col min="20" max="20" width="16.5703125" style="103" customWidth="1"/>
    <col min="21" max="21" width="8.7109375" style="103" customWidth="1"/>
    <col min="22" max="22" width="15" style="103" customWidth="1"/>
    <col min="23" max="23" width="16.42578125" style="103" customWidth="1"/>
    <col min="24" max="24" width="24.140625" style="103" customWidth="1"/>
    <col min="25" max="25" width="25.7109375" style="103" customWidth="1"/>
    <col min="26" max="26" width="26" style="103" customWidth="1"/>
    <col min="27" max="27" width="26.28515625" style="103" customWidth="1"/>
    <col min="28" max="28" width="4.140625" style="103" customWidth="1"/>
    <col min="29" max="29" width="3.42578125" style="103" customWidth="1"/>
    <col min="30" max="38" width="9.140625" style="103" customWidth="1"/>
    <col min="39" max="16384" width="9.140625" style="103"/>
  </cols>
  <sheetData>
    <row r="1" spans="2:28" s="1" customFormat="1" ht="13.5" thickBot="1" x14ac:dyDescent="0.25">
      <c r="C1" s="2"/>
    </row>
    <row r="2" spans="2:28" s="1" customFormat="1" ht="61.5" customHeight="1" x14ac:dyDescent="0.2">
      <c r="B2" s="119"/>
      <c r="C2" s="120" t="s">
        <v>197</v>
      </c>
      <c r="D2" s="132"/>
      <c r="E2" s="132"/>
      <c r="F2" s="132"/>
      <c r="G2" s="132"/>
      <c r="H2" s="132"/>
      <c r="I2" s="132"/>
      <c r="J2" s="132"/>
      <c r="K2" s="132"/>
      <c r="L2" s="133" t="s">
        <v>195</v>
      </c>
      <c r="M2" s="132"/>
      <c r="N2" s="132"/>
      <c r="O2" s="132"/>
      <c r="P2" s="132"/>
      <c r="Q2" s="132"/>
      <c r="R2" s="132"/>
      <c r="S2" s="132"/>
      <c r="T2" s="132"/>
      <c r="U2" s="132"/>
      <c r="V2" s="132"/>
      <c r="W2" s="132"/>
      <c r="X2" s="132"/>
      <c r="Y2" s="132"/>
      <c r="Z2" s="132"/>
      <c r="AA2" s="132"/>
      <c r="AB2" s="134"/>
    </row>
    <row r="3" spans="2:28" s="1" customFormat="1" ht="34.5" customHeight="1" thickBot="1" x14ac:dyDescent="0.25">
      <c r="B3" s="121"/>
      <c r="C3" s="122"/>
      <c r="D3" s="135"/>
      <c r="E3" s="135"/>
      <c r="F3" s="135"/>
      <c r="G3" s="135"/>
      <c r="H3" s="135"/>
      <c r="I3" s="135"/>
      <c r="J3" s="135"/>
      <c r="K3" s="135"/>
      <c r="L3" s="135"/>
      <c r="M3" s="135"/>
      <c r="N3" s="135"/>
      <c r="O3" s="135"/>
      <c r="P3" s="135"/>
      <c r="Q3" s="135"/>
      <c r="R3" s="135"/>
      <c r="S3" s="135"/>
      <c r="T3" s="135"/>
      <c r="U3" s="135"/>
      <c r="V3" s="135"/>
      <c r="W3" s="135"/>
      <c r="X3" s="135"/>
      <c r="Y3" s="135"/>
      <c r="Z3" s="135"/>
      <c r="AA3" s="135"/>
      <c r="AB3" s="136"/>
    </row>
    <row r="4" spans="2:28" s="1" customFormat="1" ht="12.75" customHeight="1" thickBot="1" x14ac:dyDescent="0.25">
      <c r="B4" s="126"/>
      <c r="C4" s="128"/>
      <c r="D4" s="187" t="s">
        <v>37</v>
      </c>
      <c r="E4" s="187"/>
      <c r="F4" s="187"/>
      <c r="G4" s="187"/>
      <c r="H4" s="191"/>
      <c r="I4" s="192"/>
      <c r="J4" s="140"/>
      <c r="K4" s="140"/>
      <c r="L4" s="140"/>
      <c r="M4" s="140"/>
      <c r="N4" s="140"/>
      <c r="O4" s="140"/>
      <c r="P4" s="140"/>
      <c r="Q4" s="140"/>
      <c r="R4" s="140"/>
      <c r="S4" s="140"/>
      <c r="T4" s="140"/>
      <c r="U4" s="141"/>
      <c r="V4" s="142"/>
      <c r="W4" s="142"/>
      <c r="X4" s="142" t="s">
        <v>156</v>
      </c>
      <c r="Y4" s="123"/>
      <c r="Z4" s="142" t="s">
        <v>157</v>
      </c>
      <c r="AA4" s="123"/>
      <c r="AB4" s="127"/>
    </row>
    <row r="5" spans="2:28" s="79" customFormat="1" ht="15.75" customHeight="1" thickBot="1" x14ac:dyDescent="0.3">
      <c r="B5" s="77"/>
      <c r="C5" s="131"/>
      <c r="D5" s="188" t="s">
        <v>89</v>
      </c>
      <c r="E5" s="189"/>
      <c r="F5" s="189"/>
      <c r="G5" s="189"/>
      <c r="H5" s="190"/>
      <c r="I5" s="137"/>
      <c r="J5" s="124">
        <v>0.19</v>
      </c>
      <c r="K5" s="137"/>
      <c r="L5" s="124">
        <v>0.15</v>
      </c>
      <c r="M5" s="143"/>
      <c r="N5" s="125">
        <v>7.0000000000000007E-2</v>
      </c>
      <c r="O5" s="143"/>
      <c r="P5" s="125">
        <v>0.25</v>
      </c>
      <c r="Q5" s="130"/>
      <c r="R5" s="124">
        <v>0.18</v>
      </c>
      <c r="S5" s="130"/>
      <c r="T5" s="124">
        <v>0.16</v>
      </c>
      <c r="U5" s="130"/>
      <c r="V5" s="130"/>
      <c r="W5" s="130"/>
      <c r="X5" s="130"/>
      <c r="Y5" s="130"/>
      <c r="Z5" s="130"/>
      <c r="AA5" s="130"/>
      <c r="AB5" s="78"/>
    </row>
    <row r="6" spans="2:28" s="79" customFormat="1" ht="126.75" customHeight="1" thickBot="1" x14ac:dyDescent="0.3">
      <c r="B6" s="77"/>
      <c r="C6" s="131" t="s">
        <v>121</v>
      </c>
      <c r="D6" s="3" t="s">
        <v>5</v>
      </c>
      <c r="E6" s="5" t="s">
        <v>0</v>
      </c>
      <c r="F6" s="4" t="s">
        <v>1</v>
      </c>
      <c r="G6" s="80" t="s">
        <v>6</v>
      </c>
      <c r="H6" s="139" t="s">
        <v>2</v>
      </c>
      <c r="I6" s="138" t="s">
        <v>43</v>
      </c>
      <c r="J6" s="138" t="s">
        <v>43</v>
      </c>
      <c r="K6" s="138" t="s">
        <v>84</v>
      </c>
      <c r="L6" s="138" t="s">
        <v>83</v>
      </c>
      <c r="M6" s="144" t="s">
        <v>119</v>
      </c>
      <c r="N6" s="144" t="s">
        <v>120</v>
      </c>
      <c r="O6" s="144" t="s">
        <v>105</v>
      </c>
      <c r="P6" s="144" t="s">
        <v>104</v>
      </c>
      <c r="Q6" s="138" t="s">
        <v>48</v>
      </c>
      <c r="R6" s="138" t="s">
        <v>49</v>
      </c>
      <c r="S6" s="138" t="s">
        <v>58</v>
      </c>
      <c r="T6" s="138" t="s">
        <v>59</v>
      </c>
      <c r="U6" s="138" t="s">
        <v>85</v>
      </c>
      <c r="V6" s="138" t="s">
        <v>60</v>
      </c>
      <c r="W6" s="138" t="s">
        <v>61</v>
      </c>
      <c r="X6" s="138" t="s">
        <v>100</v>
      </c>
      <c r="Y6" s="138" t="s">
        <v>101</v>
      </c>
      <c r="Z6" s="138" t="s">
        <v>102</v>
      </c>
      <c r="AA6" s="138" t="s">
        <v>103</v>
      </c>
      <c r="AB6" s="78"/>
    </row>
    <row r="7" spans="2:28" s="92" customFormat="1" ht="51.75" customHeight="1" x14ac:dyDescent="0.25">
      <c r="B7" s="88"/>
      <c r="C7" s="118" t="s">
        <v>196</v>
      </c>
      <c r="D7" s="105"/>
      <c r="E7" s="105"/>
      <c r="F7" s="105" t="s">
        <v>192</v>
      </c>
      <c r="G7" s="105"/>
      <c r="H7" s="108">
        <f t="shared" ref="H7:H40" si="0">SUM(D7:G7)</f>
        <v>0</v>
      </c>
      <c r="I7" s="89" t="str">
        <f>IF(D7&gt;=1,"Extremo",IF(E7&gt;=1,"Alto",IF(F7&gt;=1,"Moderado",IF(G7&gt;=1,"Bajo",IF(H7=0,"Bajo")))))</f>
        <v>Moderado</v>
      </c>
      <c r="J7" s="109">
        <f>IF(D7&gt;=1,5,IF(E7&gt;=1,4,IF(F7&gt;=1,3,IF(G7&gt;=1,2,IF(H7=0,1)))))</f>
        <v>3</v>
      </c>
      <c r="K7" s="112" t="s">
        <v>106</v>
      </c>
      <c r="L7" s="110">
        <f>INDEX(Tiempo_Ult_Aud_Calif,MATCH('Priorización  ICETEX'!K7,Tiempo_Ult_Aud_Def,0))</f>
        <v>2</v>
      </c>
      <c r="M7" s="113" t="s">
        <v>114</v>
      </c>
      <c r="N7" s="111">
        <f t="shared" ref="N7:N37" si="1">INDEX(Nivel_Directivo_Calif,MATCH(M7,Nivel_Directivo_Def_PQR,0))</f>
        <v>1</v>
      </c>
      <c r="O7" s="113" t="s">
        <v>147</v>
      </c>
      <c r="P7" s="114">
        <f t="shared" ref="P7:P40" si="2">INDEX(Impacto_Obj_Est_Calif,MATCH(O7,Impacto_Obj_Est_Def,0))</f>
        <v>4</v>
      </c>
      <c r="Q7" s="117" t="s">
        <v>149</v>
      </c>
      <c r="R7" s="114">
        <f t="shared" ref="R7:R40" si="3">INDEX(Result_Aud_Ant_Calif,MATCH(Q7,Result_Aud_Ant_Def,0))</f>
        <v>1</v>
      </c>
      <c r="S7" s="113" t="s">
        <v>55</v>
      </c>
      <c r="T7" s="114">
        <f t="shared" ref="T7:T40" si="4">INDEX(Impacto_Ppto_Calif,MATCH(S7,Impacto_Ppto_Def,0))</f>
        <v>3</v>
      </c>
      <c r="U7" s="90">
        <f>$J$5*J7+$L$5*L7+$N$5*N7+$P$5*P7+$R$5*R7+$T$5*T7</f>
        <v>2.6</v>
      </c>
      <c r="V7" s="90" t="str">
        <f t="shared" ref="V7:V40" si="5">LOOKUP(U7,Nivel_Criticidad)</f>
        <v>Moderado</v>
      </c>
      <c r="W7" s="114" t="str">
        <f t="shared" ref="W7:W40" si="6">INDEX(Ciclo_Rotación_Calif,MATCH(V7,Ciclo_Rotación_Def,0))</f>
        <v>Cada 3 años</v>
      </c>
      <c r="X7" s="115" t="str">
        <f t="shared" ref="X7:X40" si="7">IF(W7="Cada año",C7,"")</f>
        <v/>
      </c>
      <c r="Y7" s="115" t="str">
        <f t="shared" ref="Y7:Y40" si="8">IF(OR(W7="Cada año",W7="Cada 2 años"),C7,"")</f>
        <v/>
      </c>
      <c r="Z7" s="115" t="str">
        <f t="shared" ref="Z7:Z40" si="9">IF(OR(W7="Cada año",W7="Cada 3 años"),C7,"")</f>
        <v>Direccionamiento estratégico y gestión organizacional</v>
      </c>
      <c r="AA7" s="115" t="str">
        <f t="shared" ref="AA7:AA40" si="10">IF(OR(W7="Cada año",W7="Cada 2 años",W7="Cada 4 años"),C7,"")</f>
        <v/>
      </c>
      <c r="AB7" s="91"/>
    </row>
    <row r="8" spans="2:28" s="92" customFormat="1" ht="38.25" x14ac:dyDescent="0.25">
      <c r="B8" s="88"/>
      <c r="C8" s="118" t="s">
        <v>160</v>
      </c>
      <c r="D8" s="106"/>
      <c r="E8" s="106" t="s">
        <v>192</v>
      </c>
      <c r="F8" s="106"/>
      <c r="G8" s="106"/>
      <c r="H8" s="108">
        <f t="shared" si="0"/>
        <v>0</v>
      </c>
      <c r="I8" s="89" t="str">
        <f t="shared" ref="I8:I40" si="11">IF(D8&gt;=1,"Extremo",IF(E8&gt;=1,"Alto",IF(F8&gt;=1,"Moderado",IF(G8&gt;=1,"Bajo",IF(H8=0,"Bajo")))))</f>
        <v>Alto</v>
      </c>
      <c r="J8" s="109">
        <f t="shared" ref="J8:J40" si="12">IF(D8&gt;=1,5,IF(E8&gt;=1,4,IF(F8&gt;=1,3,IF(G8&gt;=1,2,IF(H8=0,1)))))</f>
        <v>4</v>
      </c>
      <c r="K8" s="112" t="s">
        <v>82</v>
      </c>
      <c r="L8" s="110">
        <f>INDEX(Tiempo_Ult_Aud_Calif,MATCH('Priorización  ICETEX'!K8,Tiempo_Ult_Aud_Def,0))</f>
        <v>5</v>
      </c>
      <c r="M8" s="113" t="s">
        <v>114</v>
      </c>
      <c r="N8" s="111">
        <f t="shared" si="1"/>
        <v>1</v>
      </c>
      <c r="O8" s="113" t="s">
        <v>145</v>
      </c>
      <c r="P8" s="114">
        <f t="shared" si="2"/>
        <v>2</v>
      </c>
      <c r="Q8" s="117" t="s">
        <v>149</v>
      </c>
      <c r="R8" s="114">
        <f t="shared" si="3"/>
        <v>1</v>
      </c>
      <c r="S8" s="113" t="s">
        <v>55</v>
      </c>
      <c r="T8" s="114">
        <f t="shared" si="4"/>
        <v>3</v>
      </c>
      <c r="U8" s="90">
        <f t="shared" ref="U8:U40" si="13">$J$5*J8+$L$5*L8+$N$5*N8+$P$5*P8+$R$5*R8+$T$5*T8</f>
        <v>2.74</v>
      </c>
      <c r="V8" s="90" t="str">
        <f t="shared" si="5"/>
        <v>Moderado</v>
      </c>
      <c r="W8" s="114" t="str">
        <f t="shared" si="6"/>
        <v>Cada 3 años</v>
      </c>
      <c r="X8" s="115" t="str">
        <f t="shared" si="7"/>
        <v/>
      </c>
      <c r="Y8" s="115" t="str">
        <f t="shared" si="8"/>
        <v/>
      </c>
      <c r="Z8" s="115" t="str">
        <f t="shared" si="9"/>
        <v>Planeación financiera</v>
      </c>
      <c r="AA8" s="115" t="str">
        <f t="shared" si="10"/>
        <v/>
      </c>
      <c r="AB8" s="91"/>
    </row>
    <row r="9" spans="2:28" s="92" customFormat="1" ht="38.25" x14ac:dyDescent="0.25">
      <c r="B9" s="88"/>
      <c r="C9" s="118" t="s">
        <v>161</v>
      </c>
      <c r="D9" s="106"/>
      <c r="E9" s="106" t="s">
        <v>192</v>
      </c>
      <c r="F9" s="106"/>
      <c r="G9" s="106"/>
      <c r="H9" s="108">
        <f t="shared" si="0"/>
        <v>0</v>
      </c>
      <c r="I9" s="89" t="str">
        <f t="shared" si="11"/>
        <v>Alto</v>
      </c>
      <c r="J9" s="109">
        <f t="shared" si="12"/>
        <v>4</v>
      </c>
      <c r="K9" s="112" t="s">
        <v>81</v>
      </c>
      <c r="L9" s="110">
        <f>INDEX(Tiempo_Ult_Aud_Calif,MATCH('Priorización  ICETEX'!K9,Tiempo_Ult_Aud_Def,0))</f>
        <v>1</v>
      </c>
      <c r="M9" s="113" t="s">
        <v>115</v>
      </c>
      <c r="N9" s="111">
        <f t="shared" si="1"/>
        <v>5</v>
      </c>
      <c r="O9" s="113" t="s">
        <v>148</v>
      </c>
      <c r="P9" s="114">
        <f t="shared" si="2"/>
        <v>5</v>
      </c>
      <c r="Q9" s="117" t="s">
        <v>153</v>
      </c>
      <c r="R9" s="114">
        <f t="shared" si="3"/>
        <v>5</v>
      </c>
      <c r="S9" s="113" t="s">
        <v>54</v>
      </c>
      <c r="T9" s="114">
        <f t="shared" si="4"/>
        <v>4</v>
      </c>
      <c r="U9" s="90">
        <f t="shared" si="13"/>
        <v>4.05</v>
      </c>
      <c r="V9" s="90" t="str">
        <f t="shared" si="5"/>
        <v>Extremo</v>
      </c>
      <c r="W9" s="114" t="str">
        <f t="shared" si="6"/>
        <v>Cada año</v>
      </c>
      <c r="X9" s="115" t="str">
        <f t="shared" si="7"/>
        <v>Gestión de Riesgo operativo</v>
      </c>
      <c r="Y9" s="115" t="str">
        <f t="shared" si="8"/>
        <v>Gestión de Riesgo operativo</v>
      </c>
      <c r="Z9" s="115" t="str">
        <f t="shared" si="9"/>
        <v>Gestión de Riesgo operativo</v>
      </c>
      <c r="AA9" s="115" t="str">
        <f t="shared" si="10"/>
        <v>Gestión de Riesgo operativo</v>
      </c>
      <c r="AB9" s="91"/>
    </row>
    <row r="10" spans="2:28" s="92" customFormat="1" ht="38.25" x14ac:dyDescent="0.25">
      <c r="B10" s="88"/>
      <c r="C10" s="118" t="s">
        <v>189</v>
      </c>
      <c r="D10" s="106"/>
      <c r="E10" s="106" t="s">
        <v>192</v>
      </c>
      <c r="F10" s="106"/>
      <c r="G10" s="106"/>
      <c r="H10" s="108">
        <f t="shared" si="0"/>
        <v>0</v>
      </c>
      <c r="I10" s="89" t="str">
        <f t="shared" si="11"/>
        <v>Alto</v>
      </c>
      <c r="J10" s="109">
        <f t="shared" si="12"/>
        <v>4</v>
      </c>
      <c r="K10" s="112" t="s">
        <v>81</v>
      </c>
      <c r="L10" s="110">
        <f>INDEX(Tiempo_Ult_Aud_Calif,MATCH('Priorización  ICETEX'!K10,Tiempo_Ult_Aud_Def,0))</f>
        <v>1</v>
      </c>
      <c r="M10" s="113" t="s">
        <v>115</v>
      </c>
      <c r="N10" s="111">
        <f t="shared" si="1"/>
        <v>5</v>
      </c>
      <c r="O10" s="113" t="s">
        <v>148</v>
      </c>
      <c r="P10" s="114">
        <f t="shared" si="2"/>
        <v>5</v>
      </c>
      <c r="Q10" s="117" t="s">
        <v>153</v>
      </c>
      <c r="R10" s="114">
        <f t="shared" si="3"/>
        <v>5</v>
      </c>
      <c r="S10" s="113" t="s">
        <v>54</v>
      </c>
      <c r="T10" s="114">
        <f t="shared" si="4"/>
        <v>4</v>
      </c>
      <c r="U10" s="90">
        <f t="shared" si="13"/>
        <v>4.05</v>
      </c>
      <c r="V10" s="90" t="str">
        <f t="shared" si="5"/>
        <v>Extremo</v>
      </c>
      <c r="W10" s="114" t="str">
        <f t="shared" si="6"/>
        <v>Cada año</v>
      </c>
      <c r="X10" s="115" t="str">
        <f t="shared" si="7"/>
        <v xml:space="preserve"> Gestión de Riesgo de crédito</v>
      </c>
      <c r="Y10" s="115" t="str">
        <f t="shared" si="8"/>
        <v xml:space="preserve"> Gestión de Riesgo de crédito</v>
      </c>
      <c r="Z10" s="115" t="str">
        <f t="shared" si="9"/>
        <v xml:space="preserve"> Gestión de Riesgo de crédito</v>
      </c>
      <c r="AA10" s="115" t="str">
        <f t="shared" si="10"/>
        <v xml:space="preserve"> Gestión de Riesgo de crédito</v>
      </c>
      <c r="AB10" s="91"/>
    </row>
    <row r="11" spans="2:28" s="92" customFormat="1" ht="38.25" x14ac:dyDescent="0.25">
      <c r="B11" s="88"/>
      <c r="C11" s="118" t="s">
        <v>190</v>
      </c>
      <c r="D11" s="106"/>
      <c r="E11" s="106" t="s">
        <v>192</v>
      </c>
      <c r="F11" s="106"/>
      <c r="G11" s="106"/>
      <c r="H11" s="108">
        <f t="shared" si="0"/>
        <v>0</v>
      </c>
      <c r="I11" s="89" t="str">
        <f t="shared" si="11"/>
        <v>Alto</v>
      </c>
      <c r="J11" s="109">
        <f t="shared" si="12"/>
        <v>4</v>
      </c>
      <c r="K11" s="112" t="s">
        <v>81</v>
      </c>
      <c r="L11" s="110">
        <f>INDEX(Tiempo_Ult_Aud_Calif,MATCH('Priorización  ICETEX'!K11,Tiempo_Ult_Aud_Def,0))</f>
        <v>1</v>
      </c>
      <c r="M11" s="113" t="s">
        <v>115</v>
      </c>
      <c r="N11" s="111">
        <f t="shared" si="1"/>
        <v>5</v>
      </c>
      <c r="O11" s="113" t="s">
        <v>148</v>
      </c>
      <c r="P11" s="114">
        <f t="shared" si="2"/>
        <v>5</v>
      </c>
      <c r="Q11" s="117" t="s">
        <v>153</v>
      </c>
      <c r="R11" s="114">
        <f t="shared" si="3"/>
        <v>5</v>
      </c>
      <c r="S11" s="113" t="s">
        <v>53</v>
      </c>
      <c r="T11" s="114">
        <f t="shared" si="4"/>
        <v>5</v>
      </c>
      <c r="U11" s="90">
        <f t="shared" si="13"/>
        <v>4.21</v>
      </c>
      <c r="V11" s="90" t="str">
        <f t="shared" si="5"/>
        <v>Extremo</v>
      </c>
      <c r="W11" s="114" t="str">
        <f t="shared" si="6"/>
        <v>Cada año</v>
      </c>
      <c r="X11" s="115" t="str">
        <f t="shared" si="7"/>
        <v xml:space="preserve"> Gestión de Riesgo de Mercado</v>
      </c>
      <c r="Y11" s="115" t="str">
        <f t="shared" si="8"/>
        <v xml:space="preserve"> Gestión de Riesgo de Mercado</v>
      </c>
      <c r="Z11" s="115" t="str">
        <f t="shared" si="9"/>
        <v xml:space="preserve"> Gestión de Riesgo de Mercado</v>
      </c>
      <c r="AA11" s="115" t="str">
        <f t="shared" si="10"/>
        <v xml:space="preserve"> Gestión de Riesgo de Mercado</v>
      </c>
      <c r="AB11" s="91"/>
    </row>
    <row r="12" spans="2:28" s="92" customFormat="1" ht="38.25" x14ac:dyDescent="0.25">
      <c r="B12" s="88"/>
      <c r="C12" s="118" t="s">
        <v>191</v>
      </c>
      <c r="D12" s="106"/>
      <c r="E12" s="106" t="s">
        <v>192</v>
      </c>
      <c r="F12" s="106"/>
      <c r="G12" s="106"/>
      <c r="H12" s="108">
        <f t="shared" si="0"/>
        <v>0</v>
      </c>
      <c r="I12" s="89" t="str">
        <f t="shared" si="11"/>
        <v>Alto</v>
      </c>
      <c r="J12" s="109">
        <f t="shared" si="12"/>
        <v>4</v>
      </c>
      <c r="K12" s="112" t="s">
        <v>81</v>
      </c>
      <c r="L12" s="110">
        <f>INDEX(Tiempo_Ult_Aud_Calif,MATCH('Priorización  ICETEX'!K12,Tiempo_Ult_Aud_Def,0))</f>
        <v>1</v>
      </c>
      <c r="M12" s="113" t="s">
        <v>115</v>
      </c>
      <c r="N12" s="111">
        <f t="shared" si="1"/>
        <v>5</v>
      </c>
      <c r="O12" s="113" t="s">
        <v>148</v>
      </c>
      <c r="P12" s="114">
        <f t="shared" si="2"/>
        <v>5</v>
      </c>
      <c r="Q12" s="117" t="s">
        <v>153</v>
      </c>
      <c r="R12" s="114">
        <f t="shared" si="3"/>
        <v>5</v>
      </c>
      <c r="S12" s="113" t="s">
        <v>53</v>
      </c>
      <c r="T12" s="114">
        <f t="shared" si="4"/>
        <v>5</v>
      </c>
      <c r="U12" s="90">
        <f t="shared" si="13"/>
        <v>4.21</v>
      </c>
      <c r="V12" s="90" t="str">
        <f t="shared" si="5"/>
        <v>Extremo</v>
      </c>
      <c r="W12" s="114" t="str">
        <f t="shared" si="6"/>
        <v>Cada año</v>
      </c>
      <c r="X12" s="115" t="str">
        <f t="shared" si="7"/>
        <v xml:space="preserve"> Gestión Riesgo de liquidez</v>
      </c>
      <c r="Y12" s="115" t="str">
        <f t="shared" si="8"/>
        <v xml:space="preserve"> Gestión Riesgo de liquidez</v>
      </c>
      <c r="Z12" s="115" t="str">
        <f t="shared" si="9"/>
        <v xml:space="preserve"> Gestión Riesgo de liquidez</v>
      </c>
      <c r="AA12" s="115" t="str">
        <f t="shared" si="10"/>
        <v xml:space="preserve"> Gestión Riesgo de liquidez</v>
      </c>
      <c r="AB12" s="91"/>
    </row>
    <row r="13" spans="2:28" s="92" customFormat="1" ht="38.25" x14ac:dyDescent="0.25">
      <c r="B13" s="88"/>
      <c r="C13" s="118" t="s">
        <v>162</v>
      </c>
      <c r="D13" s="106"/>
      <c r="E13" s="106" t="s">
        <v>192</v>
      </c>
      <c r="F13" s="106"/>
      <c r="G13" s="106"/>
      <c r="H13" s="108">
        <f t="shared" si="0"/>
        <v>0</v>
      </c>
      <c r="I13" s="89" t="str">
        <f t="shared" si="11"/>
        <v>Alto</v>
      </c>
      <c r="J13" s="109">
        <f t="shared" si="12"/>
        <v>4</v>
      </c>
      <c r="K13" s="112" t="s">
        <v>81</v>
      </c>
      <c r="L13" s="110">
        <f>INDEX(Tiempo_Ult_Aud_Calif,MATCH('Priorización  ICETEX'!K13,Tiempo_Ult_Aud_Def,0))</f>
        <v>1</v>
      </c>
      <c r="M13" s="113" t="s">
        <v>115</v>
      </c>
      <c r="N13" s="111">
        <f t="shared" si="1"/>
        <v>5</v>
      </c>
      <c r="O13" s="113" t="s">
        <v>148</v>
      </c>
      <c r="P13" s="114">
        <f t="shared" si="2"/>
        <v>5</v>
      </c>
      <c r="Q13" s="117" t="s">
        <v>153</v>
      </c>
      <c r="R13" s="114">
        <f t="shared" si="3"/>
        <v>5</v>
      </c>
      <c r="S13" s="113" t="s">
        <v>53</v>
      </c>
      <c r="T13" s="114">
        <f t="shared" si="4"/>
        <v>5</v>
      </c>
      <c r="U13" s="90">
        <f t="shared" si="13"/>
        <v>4.21</v>
      </c>
      <c r="V13" s="90" t="str">
        <f t="shared" si="5"/>
        <v>Extremo</v>
      </c>
      <c r="W13" s="114" t="str">
        <f t="shared" si="6"/>
        <v>Cada año</v>
      </c>
      <c r="X13" s="115" t="str">
        <f t="shared" si="7"/>
        <v>Gestión de Riesgo de lavado de activos y financiaciòn del terrorismo</v>
      </c>
      <c r="Y13" s="115" t="str">
        <f t="shared" si="8"/>
        <v>Gestión de Riesgo de lavado de activos y financiaciòn del terrorismo</v>
      </c>
      <c r="Z13" s="115" t="str">
        <f t="shared" si="9"/>
        <v>Gestión de Riesgo de lavado de activos y financiaciòn del terrorismo</v>
      </c>
      <c r="AA13" s="115" t="str">
        <f t="shared" si="10"/>
        <v>Gestión de Riesgo de lavado de activos y financiaciòn del terrorismo</v>
      </c>
      <c r="AB13" s="91"/>
    </row>
    <row r="14" spans="2:28" s="92" customFormat="1" ht="38.25" x14ac:dyDescent="0.25">
      <c r="B14" s="88"/>
      <c r="C14" s="118" t="s">
        <v>163</v>
      </c>
      <c r="D14" s="106"/>
      <c r="E14" s="106" t="s">
        <v>192</v>
      </c>
      <c r="F14" s="106"/>
      <c r="G14" s="106"/>
      <c r="H14" s="108">
        <f t="shared" si="0"/>
        <v>0</v>
      </c>
      <c r="I14" s="89" t="str">
        <f t="shared" si="11"/>
        <v>Alto</v>
      </c>
      <c r="J14" s="109">
        <f t="shared" si="12"/>
        <v>4</v>
      </c>
      <c r="K14" s="112" t="s">
        <v>81</v>
      </c>
      <c r="L14" s="110">
        <f>INDEX(Tiempo_Ult_Aud_Calif,MATCH('Priorización  ICETEX'!K14,Tiempo_Ult_Aud_Def,0))</f>
        <v>1</v>
      </c>
      <c r="M14" s="113" t="s">
        <v>114</v>
      </c>
      <c r="N14" s="111">
        <f t="shared" si="1"/>
        <v>1</v>
      </c>
      <c r="O14" s="113" t="s">
        <v>146</v>
      </c>
      <c r="P14" s="114">
        <f t="shared" si="2"/>
        <v>3</v>
      </c>
      <c r="Q14" s="117" t="s">
        <v>149</v>
      </c>
      <c r="R14" s="114">
        <f t="shared" si="3"/>
        <v>1</v>
      </c>
      <c r="S14" s="113" t="s">
        <v>55</v>
      </c>
      <c r="T14" s="114">
        <f t="shared" si="4"/>
        <v>3</v>
      </c>
      <c r="U14" s="90">
        <f t="shared" si="13"/>
        <v>2.3899999999999997</v>
      </c>
      <c r="V14" s="90" t="str">
        <f t="shared" si="5"/>
        <v>Moderado</v>
      </c>
      <c r="W14" s="114" t="str">
        <f t="shared" si="6"/>
        <v>Cada 3 años</v>
      </c>
      <c r="X14" s="115" t="str">
        <f t="shared" si="7"/>
        <v/>
      </c>
      <c r="Y14" s="115" t="str">
        <f t="shared" si="8"/>
        <v/>
      </c>
      <c r="Z14" s="115" t="str">
        <f t="shared" si="9"/>
        <v>Gestión comercial y de mercadeo</v>
      </c>
      <c r="AA14" s="115" t="str">
        <f t="shared" si="10"/>
        <v/>
      </c>
      <c r="AB14" s="91"/>
    </row>
    <row r="15" spans="2:28" s="92" customFormat="1" ht="38.25" x14ac:dyDescent="0.25">
      <c r="B15" s="88"/>
      <c r="C15" s="118" t="s">
        <v>164</v>
      </c>
      <c r="D15" s="106"/>
      <c r="E15" s="106" t="s">
        <v>192</v>
      </c>
      <c r="F15" s="106"/>
      <c r="G15" s="106"/>
      <c r="H15" s="108">
        <f t="shared" si="0"/>
        <v>0</v>
      </c>
      <c r="I15" s="89" t="str">
        <f t="shared" si="11"/>
        <v>Alto</v>
      </c>
      <c r="J15" s="109">
        <f t="shared" si="12"/>
        <v>4</v>
      </c>
      <c r="K15" s="112" t="s">
        <v>81</v>
      </c>
      <c r="L15" s="110">
        <f>INDEX(Tiempo_Ult_Aud_Calif,MATCH('Priorización  ICETEX'!K15,Tiempo_Ult_Aud_Def,0))</f>
        <v>1</v>
      </c>
      <c r="M15" s="113" t="s">
        <v>115</v>
      </c>
      <c r="N15" s="111">
        <f t="shared" si="1"/>
        <v>5</v>
      </c>
      <c r="O15" s="113" t="s">
        <v>148</v>
      </c>
      <c r="P15" s="114">
        <f t="shared" si="2"/>
        <v>5</v>
      </c>
      <c r="Q15" s="117" t="s">
        <v>153</v>
      </c>
      <c r="R15" s="114">
        <f t="shared" si="3"/>
        <v>5</v>
      </c>
      <c r="S15" s="113" t="s">
        <v>53</v>
      </c>
      <c r="T15" s="114">
        <f t="shared" si="4"/>
        <v>5</v>
      </c>
      <c r="U15" s="90">
        <f t="shared" si="13"/>
        <v>4.21</v>
      </c>
      <c r="V15" s="90" t="str">
        <f t="shared" si="5"/>
        <v>Extremo</v>
      </c>
      <c r="W15" s="114" t="str">
        <f t="shared" si="6"/>
        <v>Cada año</v>
      </c>
      <c r="X15" s="115" t="str">
        <f t="shared" si="7"/>
        <v>Otorgamiento de crédito</v>
      </c>
      <c r="Y15" s="115" t="str">
        <f t="shared" si="8"/>
        <v>Otorgamiento de crédito</v>
      </c>
      <c r="Z15" s="115" t="str">
        <f t="shared" si="9"/>
        <v>Otorgamiento de crédito</v>
      </c>
      <c r="AA15" s="115" t="str">
        <f t="shared" si="10"/>
        <v>Otorgamiento de crédito</v>
      </c>
      <c r="AB15" s="91"/>
    </row>
    <row r="16" spans="2:28" s="92" customFormat="1" ht="38.25" x14ac:dyDescent="0.25">
      <c r="B16" s="88"/>
      <c r="C16" s="118" t="s">
        <v>165</v>
      </c>
      <c r="D16" s="106"/>
      <c r="E16" s="106" t="s">
        <v>192</v>
      </c>
      <c r="F16" s="106"/>
      <c r="G16" s="106"/>
      <c r="H16" s="108">
        <f t="shared" si="0"/>
        <v>0</v>
      </c>
      <c r="I16" s="89" t="str">
        <f t="shared" si="11"/>
        <v>Alto</v>
      </c>
      <c r="J16" s="109">
        <f t="shared" si="12"/>
        <v>4</v>
      </c>
      <c r="K16" s="112" t="s">
        <v>106</v>
      </c>
      <c r="L16" s="110">
        <f>INDEX(Tiempo_Ult_Aud_Calif,MATCH('Priorización  ICETEX'!K16,Tiempo_Ult_Aud_Def,0))</f>
        <v>2</v>
      </c>
      <c r="M16" s="113" t="s">
        <v>115</v>
      </c>
      <c r="N16" s="111">
        <f t="shared" si="1"/>
        <v>5</v>
      </c>
      <c r="O16" s="113" t="s">
        <v>148</v>
      </c>
      <c r="P16" s="114">
        <f t="shared" si="2"/>
        <v>5</v>
      </c>
      <c r="Q16" s="117" t="s">
        <v>153</v>
      </c>
      <c r="R16" s="114">
        <f t="shared" si="3"/>
        <v>5</v>
      </c>
      <c r="S16" s="113" t="s">
        <v>53</v>
      </c>
      <c r="T16" s="114">
        <f t="shared" si="4"/>
        <v>5</v>
      </c>
      <c r="U16" s="90">
        <f t="shared" si="13"/>
        <v>4.3600000000000003</v>
      </c>
      <c r="V16" s="90" t="str">
        <f t="shared" si="5"/>
        <v>Extremo</v>
      </c>
      <c r="W16" s="114" t="str">
        <f t="shared" si="6"/>
        <v>Cada año</v>
      </c>
      <c r="X16" s="115" t="str">
        <f t="shared" si="7"/>
        <v>Otorgamiento de crédito a través de la administración de recursos de terceros</v>
      </c>
      <c r="Y16" s="115" t="str">
        <f t="shared" si="8"/>
        <v>Otorgamiento de crédito a través de la administración de recursos de terceros</v>
      </c>
      <c r="Z16" s="115" t="str">
        <f t="shared" si="9"/>
        <v>Otorgamiento de crédito a través de la administración de recursos de terceros</v>
      </c>
      <c r="AA16" s="115" t="str">
        <f t="shared" si="10"/>
        <v>Otorgamiento de crédito a través de la administración de recursos de terceros</v>
      </c>
      <c r="AB16" s="91"/>
    </row>
    <row r="17" spans="2:28" s="92" customFormat="1" ht="38.25" x14ac:dyDescent="0.25">
      <c r="B17" s="88"/>
      <c r="C17" s="118" t="s">
        <v>166</v>
      </c>
      <c r="D17" s="106"/>
      <c r="E17" s="106" t="s">
        <v>192</v>
      </c>
      <c r="F17" s="106"/>
      <c r="G17" s="106"/>
      <c r="H17" s="108">
        <f t="shared" si="0"/>
        <v>0</v>
      </c>
      <c r="I17" s="89" t="str">
        <f t="shared" si="11"/>
        <v>Alto</v>
      </c>
      <c r="J17" s="109">
        <f t="shared" si="12"/>
        <v>4</v>
      </c>
      <c r="K17" s="112" t="s">
        <v>107</v>
      </c>
      <c r="L17" s="110">
        <f>INDEX(Tiempo_Ult_Aud_Calif,MATCH('Priorización  ICETEX'!K17,Tiempo_Ult_Aud_Def,0))</f>
        <v>3</v>
      </c>
      <c r="M17" s="113" t="s">
        <v>115</v>
      </c>
      <c r="N17" s="111">
        <f t="shared" si="1"/>
        <v>5</v>
      </c>
      <c r="O17" s="113" t="s">
        <v>148</v>
      </c>
      <c r="P17" s="114">
        <f t="shared" si="2"/>
        <v>5</v>
      </c>
      <c r="Q17" s="117" t="s">
        <v>151</v>
      </c>
      <c r="R17" s="114">
        <f t="shared" si="3"/>
        <v>3</v>
      </c>
      <c r="S17" s="113" t="s">
        <v>53</v>
      </c>
      <c r="T17" s="114">
        <f t="shared" si="4"/>
        <v>5</v>
      </c>
      <c r="U17" s="90">
        <f t="shared" si="13"/>
        <v>4.1500000000000004</v>
      </c>
      <c r="V17" s="90" t="str">
        <f t="shared" si="5"/>
        <v>Extremo</v>
      </c>
      <c r="W17" s="114" t="str">
        <f t="shared" si="6"/>
        <v>Cada año</v>
      </c>
      <c r="X17" s="115" t="str">
        <f t="shared" si="7"/>
        <v>Otorgamiento de servicios programas internacionales</v>
      </c>
      <c r="Y17" s="115" t="str">
        <f t="shared" si="8"/>
        <v>Otorgamiento de servicios programas internacionales</v>
      </c>
      <c r="Z17" s="115" t="str">
        <f t="shared" si="9"/>
        <v>Otorgamiento de servicios programas internacionales</v>
      </c>
      <c r="AA17" s="115" t="str">
        <f t="shared" si="10"/>
        <v>Otorgamiento de servicios programas internacionales</v>
      </c>
      <c r="AB17" s="91"/>
    </row>
    <row r="18" spans="2:28" s="92" customFormat="1" ht="38.25" x14ac:dyDescent="0.25">
      <c r="B18" s="88"/>
      <c r="C18" s="118" t="s">
        <v>167</v>
      </c>
      <c r="D18" s="106"/>
      <c r="E18" s="106" t="s">
        <v>192</v>
      </c>
      <c r="F18" s="106"/>
      <c r="G18" s="106"/>
      <c r="H18" s="108">
        <f t="shared" si="0"/>
        <v>0</v>
      </c>
      <c r="I18" s="89" t="str">
        <f t="shared" si="11"/>
        <v>Alto</v>
      </c>
      <c r="J18" s="109">
        <f t="shared" si="12"/>
        <v>4</v>
      </c>
      <c r="K18" s="112" t="s">
        <v>81</v>
      </c>
      <c r="L18" s="110">
        <f>INDEX(Tiempo_Ult_Aud_Calif,MATCH('Priorización  ICETEX'!K18,Tiempo_Ult_Aud_Def,0))</f>
        <v>1</v>
      </c>
      <c r="M18" s="113" t="s">
        <v>115</v>
      </c>
      <c r="N18" s="111">
        <f t="shared" si="1"/>
        <v>5</v>
      </c>
      <c r="O18" s="113" t="s">
        <v>148</v>
      </c>
      <c r="P18" s="114">
        <f t="shared" si="2"/>
        <v>5</v>
      </c>
      <c r="Q18" s="117" t="s">
        <v>152</v>
      </c>
      <c r="R18" s="114">
        <f t="shared" si="3"/>
        <v>4</v>
      </c>
      <c r="S18" s="113" t="s">
        <v>53</v>
      </c>
      <c r="T18" s="114">
        <f t="shared" si="4"/>
        <v>5</v>
      </c>
      <c r="U18" s="90">
        <f t="shared" si="13"/>
        <v>4.0299999999999994</v>
      </c>
      <c r="V18" s="90" t="str">
        <f t="shared" si="5"/>
        <v>Extremo</v>
      </c>
      <c r="W18" s="114" t="str">
        <f t="shared" si="6"/>
        <v>Cada año</v>
      </c>
      <c r="X18" s="115" t="str">
        <f t="shared" si="7"/>
        <v>Gestión de legalización y renovación para aprobación del desembolso</v>
      </c>
      <c r="Y18" s="115" t="str">
        <f t="shared" si="8"/>
        <v>Gestión de legalización y renovación para aprobación del desembolso</v>
      </c>
      <c r="Z18" s="115" t="str">
        <f t="shared" si="9"/>
        <v>Gestión de legalización y renovación para aprobación del desembolso</v>
      </c>
      <c r="AA18" s="115" t="str">
        <f t="shared" si="10"/>
        <v>Gestión de legalización y renovación para aprobación del desembolso</v>
      </c>
      <c r="AB18" s="91"/>
    </row>
    <row r="19" spans="2:28" s="92" customFormat="1" ht="38.25" x14ac:dyDescent="0.25">
      <c r="B19" s="88"/>
      <c r="C19" s="118" t="s">
        <v>168</v>
      </c>
      <c r="D19" s="106"/>
      <c r="E19" s="106" t="s">
        <v>192</v>
      </c>
      <c r="F19" s="106"/>
      <c r="G19" s="106"/>
      <c r="H19" s="108">
        <f t="shared" si="0"/>
        <v>0</v>
      </c>
      <c r="I19" s="89" t="str">
        <f t="shared" si="11"/>
        <v>Alto</v>
      </c>
      <c r="J19" s="109">
        <f t="shared" si="12"/>
        <v>4</v>
      </c>
      <c r="K19" s="112" t="s">
        <v>81</v>
      </c>
      <c r="L19" s="110">
        <f>INDEX(Tiempo_Ult_Aud_Calif,MATCH('Priorización  ICETEX'!K19,Tiempo_Ult_Aud_Def,0))</f>
        <v>1</v>
      </c>
      <c r="M19" s="113" t="s">
        <v>115</v>
      </c>
      <c r="N19" s="111">
        <f t="shared" si="1"/>
        <v>5</v>
      </c>
      <c r="O19" s="113" t="s">
        <v>148</v>
      </c>
      <c r="P19" s="114">
        <f t="shared" si="2"/>
        <v>5</v>
      </c>
      <c r="Q19" s="117" t="s">
        <v>153</v>
      </c>
      <c r="R19" s="114">
        <f t="shared" si="3"/>
        <v>5</v>
      </c>
      <c r="S19" s="113" t="s">
        <v>53</v>
      </c>
      <c r="T19" s="114">
        <f t="shared" si="4"/>
        <v>5</v>
      </c>
      <c r="U19" s="90">
        <f t="shared" si="13"/>
        <v>4.21</v>
      </c>
      <c r="V19" s="90" t="str">
        <f t="shared" si="5"/>
        <v>Extremo</v>
      </c>
      <c r="W19" s="114" t="str">
        <f t="shared" si="6"/>
        <v>Cada año</v>
      </c>
      <c r="X19" s="115" t="str">
        <f t="shared" si="7"/>
        <v>Administración de la cartera</v>
      </c>
      <c r="Y19" s="115" t="str">
        <f t="shared" si="8"/>
        <v>Administración de la cartera</v>
      </c>
      <c r="Z19" s="115" t="str">
        <f t="shared" si="9"/>
        <v>Administración de la cartera</v>
      </c>
      <c r="AA19" s="115" t="str">
        <f t="shared" si="10"/>
        <v>Administración de la cartera</v>
      </c>
      <c r="AB19" s="91"/>
    </row>
    <row r="20" spans="2:28" s="92" customFormat="1" ht="38.25" x14ac:dyDescent="0.25">
      <c r="B20" s="88"/>
      <c r="C20" s="118" t="s">
        <v>169</v>
      </c>
      <c r="D20" s="106"/>
      <c r="E20" s="106" t="s">
        <v>192</v>
      </c>
      <c r="F20" s="106"/>
      <c r="G20" s="106"/>
      <c r="H20" s="108">
        <f t="shared" si="0"/>
        <v>0</v>
      </c>
      <c r="I20" s="89" t="str">
        <f t="shared" si="11"/>
        <v>Alto</v>
      </c>
      <c r="J20" s="109">
        <f t="shared" si="12"/>
        <v>4</v>
      </c>
      <c r="K20" s="112" t="s">
        <v>107</v>
      </c>
      <c r="L20" s="110">
        <f>INDEX(Tiempo_Ult_Aud_Calif,MATCH('Priorización  ICETEX'!K20,Tiempo_Ult_Aud_Def,0))</f>
        <v>3</v>
      </c>
      <c r="M20" s="113" t="s">
        <v>115</v>
      </c>
      <c r="N20" s="111">
        <f t="shared" si="1"/>
        <v>5</v>
      </c>
      <c r="O20" s="113" t="s">
        <v>145</v>
      </c>
      <c r="P20" s="114">
        <f t="shared" si="2"/>
        <v>2</v>
      </c>
      <c r="Q20" s="117" t="s">
        <v>149</v>
      </c>
      <c r="R20" s="114">
        <f t="shared" si="3"/>
        <v>1</v>
      </c>
      <c r="S20" s="113" t="s">
        <v>53</v>
      </c>
      <c r="T20" s="114">
        <f t="shared" si="4"/>
        <v>5</v>
      </c>
      <c r="U20" s="90">
        <f t="shared" si="13"/>
        <v>3.04</v>
      </c>
      <c r="V20" s="90" t="str">
        <f t="shared" si="5"/>
        <v>Alto</v>
      </c>
      <c r="W20" s="114" t="str">
        <f t="shared" si="6"/>
        <v>Cada 2 años</v>
      </c>
      <c r="X20" s="115" t="str">
        <f t="shared" si="7"/>
        <v/>
      </c>
      <c r="Y20" s="115" t="str">
        <f t="shared" si="8"/>
        <v>Gestión de apoyo a programas internacionales</v>
      </c>
      <c r="Z20" s="115" t="str">
        <f t="shared" si="9"/>
        <v/>
      </c>
      <c r="AA20" s="115" t="str">
        <f t="shared" si="10"/>
        <v>Gestión de apoyo a programas internacionales</v>
      </c>
      <c r="AB20" s="91"/>
    </row>
    <row r="21" spans="2:28" s="92" customFormat="1" ht="38.25" x14ac:dyDescent="0.25">
      <c r="B21" s="88"/>
      <c r="C21" s="118" t="s">
        <v>170</v>
      </c>
      <c r="D21" s="106"/>
      <c r="E21" s="106" t="s">
        <v>192</v>
      </c>
      <c r="F21" s="106"/>
      <c r="G21" s="106"/>
      <c r="H21" s="108">
        <f t="shared" si="0"/>
        <v>0</v>
      </c>
      <c r="I21" s="89" t="str">
        <f t="shared" si="11"/>
        <v>Alto</v>
      </c>
      <c r="J21" s="109">
        <f t="shared" si="12"/>
        <v>4</v>
      </c>
      <c r="K21" s="112" t="s">
        <v>106</v>
      </c>
      <c r="L21" s="110">
        <f>INDEX(Tiempo_Ult_Aud_Calif,MATCH('Priorización  ICETEX'!K21,Tiempo_Ult_Aud_Def,0))</f>
        <v>2</v>
      </c>
      <c r="M21" s="113" t="s">
        <v>115</v>
      </c>
      <c r="N21" s="111">
        <f t="shared" si="1"/>
        <v>5</v>
      </c>
      <c r="O21" s="113" t="s">
        <v>148</v>
      </c>
      <c r="P21" s="114">
        <f t="shared" si="2"/>
        <v>5</v>
      </c>
      <c r="Q21" s="117" t="s">
        <v>151</v>
      </c>
      <c r="R21" s="114">
        <f t="shared" si="3"/>
        <v>3</v>
      </c>
      <c r="S21" s="113" t="s">
        <v>53</v>
      </c>
      <c r="T21" s="114">
        <f t="shared" si="4"/>
        <v>5</v>
      </c>
      <c r="U21" s="90">
        <f t="shared" si="13"/>
        <v>4</v>
      </c>
      <c r="V21" s="90" t="str">
        <f t="shared" si="5"/>
        <v>Extremo</v>
      </c>
      <c r="W21" s="114" t="str">
        <f t="shared" si="6"/>
        <v>Cada año</v>
      </c>
      <c r="X21" s="115" t="str">
        <f t="shared" si="7"/>
        <v>Gestión de Recuperación de Cartera</v>
      </c>
      <c r="Y21" s="115" t="str">
        <f t="shared" si="8"/>
        <v>Gestión de Recuperación de Cartera</v>
      </c>
      <c r="Z21" s="115" t="str">
        <f t="shared" si="9"/>
        <v>Gestión de Recuperación de Cartera</v>
      </c>
      <c r="AA21" s="115" t="str">
        <f t="shared" si="10"/>
        <v>Gestión de Recuperación de Cartera</v>
      </c>
      <c r="AB21" s="91"/>
    </row>
    <row r="22" spans="2:28" s="92" customFormat="1" ht="38.25" x14ac:dyDescent="0.25">
      <c r="B22" s="88"/>
      <c r="C22" s="118" t="s">
        <v>171</v>
      </c>
      <c r="D22" s="106"/>
      <c r="E22" s="106" t="s">
        <v>192</v>
      </c>
      <c r="F22" s="106"/>
      <c r="G22" s="106"/>
      <c r="H22" s="108">
        <f t="shared" si="0"/>
        <v>0</v>
      </c>
      <c r="I22" s="89" t="str">
        <f t="shared" si="11"/>
        <v>Alto</v>
      </c>
      <c r="J22" s="109">
        <f t="shared" si="12"/>
        <v>4</v>
      </c>
      <c r="K22" s="112" t="s">
        <v>106</v>
      </c>
      <c r="L22" s="110">
        <f>INDEX(Tiempo_Ult_Aud_Calif,MATCH('Priorización  ICETEX'!K22,Tiempo_Ult_Aud_Def,0))</f>
        <v>2</v>
      </c>
      <c r="M22" s="113" t="s">
        <v>115</v>
      </c>
      <c r="N22" s="111">
        <f t="shared" si="1"/>
        <v>5</v>
      </c>
      <c r="O22" s="113" t="s">
        <v>145</v>
      </c>
      <c r="P22" s="114">
        <f t="shared" si="2"/>
        <v>2</v>
      </c>
      <c r="Q22" s="117" t="s">
        <v>153</v>
      </c>
      <c r="R22" s="114">
        <f t="shared" si="3"/>
        <v>5</v>
      </c>
      <c r="S22" s="113" t="s">
        <v>54</v>
      </c>
      <c r="T22" s="114">
        <f t="shared" si="4"/>
        <v>4</v>
      </c>
      <c r="U22" s="90">
        <f t="shared" si="13"/>
        <v>3.45</v>
      </c>
      <c r="V22" s="90" t="str">
        <f t="shared" si="5"/>
        <v>Alto</v>
      </c>
      <c r="W22" s="114" t="str">
        <f t="shared" si="6"/>
        <v>Cada 2 años</v>
      </c>
      <c r="X22" s="115" t="str">
        <f t="shared" si="7"/>
        <v/>
      </c>
      <c r="Y22" s="115" t="str">
        <f t="shared" si="8"/>
        <v>Liquidación de fondos en administración</v>
      </c>
      <c r="Z22" s="115" t="str">
        <f t="shared" si="9"/>
        <v/>
      </c>
      <c r="AA22" s="115" t="str">
        <f t="shared" si="10"/>
        <v>Liquidación de fondos en administración</v>
      </c>
      <c r="AB22" s="91"/>
    </row>
    <row r="23" spans="2:28" s="92" customFormat="1" ht="38.25" x14ac:dyDescent="0.25">
      <c r="B23" s="88"/>
      <c r="C23" s="118" t="s">
        <v>172</v>
      </c>
      <c r="D23" s="106"/>
      <c r="E23" s="106" t="s">
        <v>192</v>
      </c>
      <c r="F23" s="106"/>
      <c r="G23" s="106"/>
      <c r="H23" s="108">
        <f t="shared" si="0"/>
        <v>0</v>
      </c>
      <c r="I23" s="89" t="str">
        <f t="shared" si="11"/>
        <v>Alto</v>
      </c>
      <c r="J23" s="109">
        <f t="shared" si="12"/>
        <v>4</v>
      </c>
      <c r="K23" s="112" t="s">
        <v>81</v>
      </c>
      <c r="L23" s="110">
        <f>INDEX(Tiempo_Ult_Aud_Calif,MATCH('Priorización  ICETEX'!K23,Tiempo_Ult_Aud_Def,0))</f>
        <v>1</v>
      </c>
      <c r="M23" s="113" t="s">
        <v>115</v>
      </c>
      <c r="N23" s="111">
        <f t="shared" si="1"/>
        <v>5</v>
      </c>
      <c r="O23" s="113" t="s">
        <v>145</v>
      </c>
      <c r="P23" s="114">
        <f t="shared" si="2"/>
        <v>2</v>
      </c>
      <c r="Q23" s="117" t="s">
        <v>149</v>
      </c>
      <c r="R23" s="114">
        <f t="shared" si="3"/>
        <v>1</v>
      </c>
      <c r="S23" s="113" t="s">
        <v>54</v>
      </c>
      <c r="T23" s="114">
        <f t="shared" si="4"/>
        <v>4</v>
      </c>
      <c r="U23" s="90">
        <f t="shared" si="13"/>
        <v>2.58</v>
      </c>
      <c r="V23" s="90" t="str">
        <f t="shared" si="5"/>
        <v>Moderado</v>
      </c>
      <c r="W23" s="114" t="str">
        <f t="shared" si="6"/>
        <v>Cada 3 años</v>
      </c>
      <c r="X23" s="115" t="str">
        <f t="shared" si="7"/>
        <v/>
      </c>
      <c r="Y23" s="115" t="str">
        <f t="shared" si="8"/>
        <v/>
      </c>
      <c r="Z23" s="115" t="str">
        <f t="shared" si="9"/>
        <v>Terminación o cumplimiento de obligaciones de crédito</v>
      </c>
      <c r="AA23" s="115" t="str">
        <f t="shared" si="10"/>
        <v/>
      </c>
      <c r="AB23" s="91"/>
    </row>
    <row r="24" spans="2:28" s="92" customFormat="1" ht="38.25" x14ac:dyDescent="0.25">
      <c r="B24" s="88"/>
      <c r="C24" s="118" t="s">
        <v>173</v>
      </c>
      <c r="D24" s="106" t="s">
        <v>192</v>
      </c>
      <c r="E24" s="106" t="s">
        <v>193</v>
      </c>
      <c r="F24" s="106"/>
      <c r="G24" s="106"/>
      <c r="H24" s="108">
        <f t="shared" si="0"/>
        <v>0</v>
      </c>
      <c r="I24" s="89" t="str">
        <f t="shared" si="11"/>
        <v>Extremo</v>
      </c>
      <c r="J24" s="109">
        <f t="shared" si="12"/>
        <v>5</v>
      </c>
      <c r="K24" s="112" t="s">
        <v>81</v>
      </c>
      <c r="L24" s="110">
        <f>INDEX(Tiempo_Ult_Aud_Calif,MATCH('Priorización  ICETEX'!K24,Tiempo_Ult_Aud_Def,0))</f>
        <v>1</v>
      </c>
      <c r="M24" s="113" t="s">
        <v>115</v>
      </c>
      <c r="N24" s="111">
        <f t="shared" si="1"/>
        <v>5</v>
      </c>
      <c r="O24" s="113" t="s">
        <v>147</v>
      </c>
      <c r="P24" s="114">
        <f t="shared" si="2"/>
        <v>4</v>
      </c>
      <c r="Q24" s="117" t="s">
        <v>153</v>
      </c>
      <c r="R24" s="114">
        <f t="shared" si="3"/>
        <v>5</v>
      </c>
      <c r="S24" s="113" t="s">
        <v>53</v>
      </c>
      <c r="T24" s="114">
        <f t="shared" si="4"/>
        <v>5</v>
      </c>
      <c r="U24" s="90">
        <f t="shared" si="13"/>
        <v>4.1500000000000004</v>
      </c>
      <c r="V24" s="90" t="str">
        <f t="shared" si="5"/>
        <v>Extremo</v>
      </c>
      <c r="W24" s="114" t="str">
        <f t="shared" si="6"/>
        <v>Cada año</v>
      </c>
      <c r="X24" s="115" t="str">
        <f t="shared" si="7"/>
        <v>Atención a beneficiarios y/o ciudadanos</v>
      </c>
      <c r="Y24" s="115" t="str">
        <f t="shared" si="8"/>
        <v>Atención a beneficiarios y/o ciudadanos</v>
      </c>
      <c r="Z24" s="115" t="str">
        <f t="shared" si="9"/>
        <v>Atención a beneficiarios y/o ciudadanos</v>
      </c>
      <c r="AA24" s="115" t="str">
        <f t="shared" si="10"/>
        <v>Atención a beneficiarios y/o ciudadanos</v>
      </c>
      <c r="AB24" s="91"/>
    </row>
    <row r="25" spans="2:28" s="92" customFormat="1" ht="38.25" x14ac:dyDescent="0.25">
      <c r="B25" s="88"/>
      <c r="C25" s="118" t="s">
        <v>174</v>
      </c>
      <c r="D25" s="106"/>
      <c r="E25" s="106" t="s">
        <v>192</v>
      </c>
      <c r="F25" s="106"/>
      <c r="G25" s="106"/>
      <c r="H25" s="108">
        <f t="shared" si="0"/>
        <v>0</v>
      </c>
      <c r="I25" s="89" t="str">
        <f t="shared" si="11"/>
        <v>Alto</v>
      </c>
      <c r="J25" s="109">
        <f t="shared" si="12"/>
        <v>4</v>
      </c>
      <c r="K25" s="112" t="s">
        <v>106</v>
      </c>
      <c r="L25" s="110">
        <f>INDEX(Tiempo_Ult_Aud_Calif,MATCH('Priorización  ICETEX'!K25,Tiempo_Ult_Aud_Def,0))</f>
        <v>2</v>
      </c>
      <c r="M25" s="113" t="s">
        <v>114</v>
      </c>
      <c r="N25" s="111">
        <f t="shared" si="1"/>
        <v>1</v>
      </c>
      <c r="O25" s="113" t="s">
        <v>145</v>
      </c>
      <c r="P25" s="114">
        <f t="shared" si="2"/>
        <v>2</v>
      </c>
      <c r="Q25" s="117" t="s">
        <v>153</v>
      </c>
      <c r="R25" s="114">
        <f t="shared" si="3"/>
        <v>5</v>
      </c>
      <c r="S25" s="113" t="s">
        <v>54</v>
      </c>
      <c r="T25" s="114">
        <f t="shared" si="4"/>
        <v>4</v>
      </c>
      <c r="U25" s="90">
        <f t="shared" si="13"/>
        <v>3.1700000000000004</v>
      </c>
      <c r="V25" s="90" t="str">
        <f t="shared" si="5"/>
        <v>Alto</v>
      </c>
      <c r="W25" s="114" t="str">
        <f t="shared" si="6"/>
        <v>Cada 2 años</v>
      </c>
      <c r="X25" s="115" t="str">
        <f t="shared" si="7"/>
        <v/>
      </c>
      <c r="Y25" s="115" t="str">
        <f t="shared" si="8"/>
        <v>Administración de Activos Fijos</v>
      </c>
      <c r="Z25" s="115" t="str">
        <f t="shared" si="9"/>
        <v/>
      </c>
      <c r="AA25" s="115" t="str">
        <f t="shared" si="10"/>
        <v>Administración de Activos Fijos</v>
      </c>
      <c r="AB25" s="91"/>
    </row>
    <row r="26" spans="2:28" s="92" customFormat="1" ht="38.25" x14ac:dyDescent="0.25">
      <c r="B26" s="88"/>
      <c r="C26" s="118" t="s">
        <v>175</v>
      </c>
      <c r="D26" s="106"/>
      <c r="E26" s="106" t="s">
        <v>192</v>
      </c>
      <c r="F26" s="106"/>
      <c r="G26" s="106"/>
      <c r="H26" s="108">
        <f t="shared" si="0"/>
        <v>0</v>
      </c>
      <c r="I26" s="89" t="str">
        <f t="shared" si="11"/>
        <v>Alto</v>
      </c>
      <c r="J26" s="109">
        <f t="shared" si="12"/>
        <v>4</v>
      </c>
      <c r="K26" s="112" t="s">
        <v>106</v>
      </c>
      <c r="L26" s="110">
        <f>INDEX(Tiempo_Ult_Aud_Calif,MATCH('Priorización  ICETEX'!K26,Tiempo_Ult_Aud_Def,0))</f>
        <v>2</v>
      </c>
      <c r="M26" s="113" t="s">
        <v>114</v>
      </c>
      <c r="N26" s="111">
        <f t="shared" si="1"/>
        <v>1</v>
      </c>
      <c r="O26" s="113" t="s">
        <v>145</v>
      </c>
      <c r="P26" s="114">
        <f t="shared" si="2"/>
        <v>2</v>
      </c>
      <c r="Q26" s="117" t="s">
        <v>150</v>
      </c>
      <c r="R26" s="114">
        <f t="shared" si="3"/>
        <v>2</v>
      </c>
      <c r="S26" s="113" t="s">
        <v>55</v>
      </c>
      <c r="T26" s="114">
        <f t="shared" si="4"/>
        <v>3</v>
      </c>
      <c r="U26" s="90">
        <f t="shared" si="13"/>
        <v>2.4700000000000002</v>
      </c>
      <c r="V26" s="90" t="str">
        <f t="shared" si="5"/>
        <v>Moderado</v>
      </c>
      <c r="W26" s="114" t="str">
        <f t="shared" si="6"/>
        <v>Cada 3 años</v>
      </c>
      <c r="X26" s="115" t="str">
        <f t="shared" si="7"/>
        <v/>
      </c>
      <c r="Y26" s="115" t="str">
        <f t="shared" si="8"/>
        <v/>
      </c>
      <c r="Z26" s="115" t="str">
        <f t="shared" si="9"/>
        <v>Servicios generales y Apoyo Logistico</v>
      </c>
      <c r="AA26" s="115" t="str">
        <f t="shared" si="10"/>
        <v/>
      </c>
      <c r="AB26" s="91"/>
    </row>
    <row r="27" spans="2:28" s="92" customFormat="1" ht="38.25" x14ac:dyDescent="0.25">
      <c r="B27" s="88"/>
      <c r="C27" s="118" t="s">
        <v>176</v>
      </c>
      <c r="D27" s="106"/>
      <c r="E27" s="106" t="s">
        <v>192</v>
      </c>
      <c r="F27" s="106"/>
      <c r="G27" s="106"/>
      <c r="H27" s="108">
        <f t="shared" si="0"/>
        <v>0</v>
      </c>
      <c r="I27" s="89" t="str">
        <f t="shared" si="11"/>
        <v>Alto</v>
      </c>
      <c r="J27" s="109">
        <f t="shared" si="12"/>
        <v>4</v>
      </c>
      <c r="K27" s="112" t="s">
        <v>81</v>
      </c>
      <c r="L27" s="110">
        <f>INDEX(Tiempo_Ult_Aud_Calif,MATCH('Priorización  ICETEX'!K27,Tiempo_Ult_Aud_Def,0))</f>
        <v>1</v>
      </c>
      <c r="M27" s="113" t="s">
        <v>115</v>
      </c>
      <c r="N27" s="111">
        <f t="shared" si="1"/>
        <v>5</v>
      </c>
      <c r="O27" s="113" t="s">
        <v>148</v>
      </c>
      <c r="P27" s="114">
        <f t="shared" si="2"/>
        <v>5</v>
      </c>
      <c r="Q27" s="117" t="s">
        <v>153</v>
      </c>
      <c r="R27" s="114">
        <f t="shared" si="3"/>
        <v>5</v>
      </c>
      <c r="S27" s="113" t="s">
        <v>53</v>
      </c>
      <c r="T27" s="114">
        <f t="shared" si="4"/>
        <v>5</v>
      </c>
      <c r="U27" s="90">
        <f t="shared" si="13"/>
        <v>4.21</v>
      </c>
      <c r="V27" s="90" t="str">
        <f t="shared" si="5"/>
        <v>Extremo</v>
      </c>
      <c r="W27" s="114" t="str">
        <f t="shared" si="6"/>
        <v>Cada año</v>
      </c>
      <c r="X27" s="115" t="str">
        <f t="shared" si="7"/>
        <v>Gestión presupuestal</v>
      </c>
      <c r="Y27" s="115" t="str">
        <f t="shared" si="8"/>
        <v>Gestión presupuestal</v>
      </c>
      <c r="Z27" s="115" t="str">
        <f t="shared" si="9"/>
        <v>Gestión presupuestal</v>
      </c>
      <c r="AA27" s="115" t="str">
        <f t="shared" si="10"/>
        <v>Gestión presupuestal</v>
      </c>
      <c r="AB27" s="91"/>
    </row>
    <row r="28" spans="2:28" s="92" customFormat="1" ht="38.25" x14ac:dyDescent="0.25">
      <c r="B28" s="88"/>
      <c r="C28" s="118" t="s">
        <v>177</v>
      </c>
      <c r="D28" s="106" t="s">
        <v>192</v>
      </c>
      <c r="E28" s="106" t="s">
        <v>193</v>
      </c>
      <c r="F28" s="106"/>
      <c r="G28" s="106"/>
      <c r="H28" s="108">
        <f t="shared" si="0"/>
        <v>0</v>
      </c>
      <c r="I28" s="89" t="str">
        <f t="shared" si="11"/>
        <v>Extremo</v>
      </c>
      <c r="J28" s="109">
        <f t="shared" si="12"/>
        <v>5</v>
      </c>
      <c r="K28" s="112" t="s">
        <v>106</v>
      </c>
      <c r="L28" s="110">
        <f>INDEX(Tiempo_Ult_Aud_Calif,MATCH('Priorización  ICETEX'!K28,Tiempo_Ult_Aud_Def,0))</f>
        <v>2</v>
      </c>
      <c r="M28" s="113" t="s">
        <v>114</v>
      </c>
      <c r="N28" s="111">
        <f t="shared" si="1"/>
        <v>1</v>
      </c>
      <c r="O28" s="113" t="s">
        <v>146</v>
      </c>
      <c r="P28" s="114">
        <f t="shared" si="2"/>
        <v>3</v>
      </c>
      <c r="Q28" s="117" t="s">
        <v>151</v>
      </c>
      <c r="R28" s="114">
        <f t="shared" si="3"/>
        <v>3</v>
      </c>
      <c r="S28" s="113" t="s">
        <v>53</v>
      </c>
      <c r="T28" s="114">
        <f t="shared" si="4"/>
        <v>5</v>
      </c>
      <c r="U28" s="90">
        <f t="shared" si="13"/>
        <v>3.41</v>
      </c>
      <c r="V28" s="90" t="str">
        <f t="shared" si="5"/>
        <v>Alto</v>
      </c>
      <c r="W28" s="114" t="str">
        <f t="shared" si="6"/>
        <v>Cada 2 años</v>
      </c>
      <c r="X28" s="115" t="str">
        <f t="shared" si="7"/>
        <v/>
      </c>
      <c r="Y28" s="115" t="str">
        <f t="shared" si="8"/>
        <v>Gestión de pagos y Liquidez</v>
      </c>
      <c r="Z28" s="115" t="str">
        <f t="shared" si="9"/>
        <v/>
      </c>
      <c r="AA28" s="115" t="str">
        <f t="shared" si="10"/>
        <v>Gestión de pagos y Liquidez</v>
      </c>
      <c r="AB28" s="91"/>
    </row>
    <row r="29" spans="2:28" s="92" customFormat="1" ht="38.25" x14ac:dyDescent="0.25">
      <c r="B29" s="88"/>
      <c r="C29" s="118" t="s">
        <v>178</v>
      </c>
      <c r="D29" s="106"/>
      <c r="E29" s="106" t="s">
        <v>192</v>
      </c>
      <c r="F29" s="106"/>
      <c r="G29" s="106"/>
      <c r="H29" s="108">
        <f t="shared" si="0"/>
        <v>0</v>
      </c>
      <c r="I29" s="89" t="str">
        <f t="shared" si="11"/>
        <v>Alto</v>
      </c>
      <c r="J29" s="109">
        <f t="shared" si="12"/>
        <v>4</v>
      </c>
      <c r="K29" s="112" t="s">
        <v>106</v>
      </c>
      <c r="L29" s="110">
        <f>INDEX(Tiempo_Ult_Aud_Calif,MATCH('Priorización  ICETEX'!K29,Tiempo_Ult_Aud_Def,0))</f>
        <v>2</v>
      </c>
      <c r="M29" s="113" t="s">
        <v>114</v>
      </c>
      <c r="N29" s="111">
        <f t="shared" si="1"/>
        <v>1</v>
      </c>
      <c r="O29" s="113" t="s">
        <v>148</v>
      </c>
      <c r="P29" s="114">
        <f t="shared" si="2"/>
        <v>5</v>
      </c>
      <c r="Q29" s="117" t="s">
        <v>153</v>
      </c>
      <c r="R29" s="114">
        <f t="shared" si="3"/>
        <v>5</v>
      </c>
      <c r="S29" s="113" t="s">
        <v>53</v>
      </c>
      <c r="T29" s="114">
        <f t="shared" si="4"/>
        <v>5</v>
      </c>
      <c r="U29" s="90">
        <f t="shared" si="13"/>
        <v>4.08</v>
      </c>
      <c r="V29" s="90" t="str">
        <f t="shared" si="5"/>
        <v>Extremo</v>
      </c>
      <c r="W29" s="114" t="str">
        <f t="shared" si="6"/>
        <v>Cada año</v>
      </c>
      <c r="X29" s="115" t="str">
        <f t="shared" si="7"/>
        <v>Gestión contable y tributaria</v>
      </c>
      <c r="Y29" s="115" t="str">
        <f t="shared" si="8"/>
        <v>Gestión contable y tributaria</v>
      </c>
      <c r="Z29" s="115" t="str">
        <f t="shared" si="9"/>
        <v>Gestión contable y tributaria</v>
      </c>
      <c r="AA29" s="115" t="str">
        <f t="shared" si="10"/>
        <v>Gestión contable y tributaria</v>
      </c>
      <c r="AB29" s="91"/>
    </row>
    <row r="30" spans="2:28" s="92" customFormat="1" ht="38.25" x14ac:dyDescent="0.25">
      <c r="B30" s="88"/>
      <c r="C30" s="118" t="s">
        <v>179</v>
      </c>
      <c r="D30" s="106"/>
      <c r="E30" s="106" t="s">
        <v>192</v>
      </c>
      <c r="F30" s="106"/>
      <c r="G30" s="106"/>
      <c r="H30" s="108">
        <f t="shared" si="0"/>
        <v>0</v>
      </c>
      <c r="I30" s="89" t="str">
        <f t="shared" si="11"/>
        <v>Alto</v>
      </c>
      <c r="J30" s="109">
        <f t="shared" si="12"/>
        <v>4</v>
      </c>
      <c r="K30" s="112" t="s">
        <v>106</v>
      </c>
      <c r="L30" s="110">
        <f>INDEX(Tiempo_Ult_Aud_Calif,MATCH('Priorización  ICETEX'!K30,Tiempo_Ult_Aud_Def,0))</f>
        <v>2</v>
      </c>
      <c r="M30" s="113" t="s">
        <v>114</v>
      </c>
      <c r="N30" s="111">
        <f t="shared" si="1"/>
        <v>1</v>
      </c>
      <c r="O30" s="113" t="s">
        <v>148</v>
      </c>
      <c r="P30" s="114">
        <f t="shared" si="2"/>
        <v>5</v>
      </c>
      <c r="Q30" s="117" t="s">
        <v>149</v>
      </c>
      <c r="R30" s="114">
        <f t="shared" si="3"/>
        <v>1</v>
      </c>
      <c r="S30" s="113" t="s">
        <v>53</v>
      </c>
      <c r="T30" s="114">
        <f t="shared" si="4"/>
        <v>5</v>
      </c>
      <c r="U30" s="90">
        <f t="shared" si="13"/>
        <v>3.3600000000000003</v>
      </c>
      <c r="V30" s="90" t="str">
        <f t="shared" si="5"/>
        <v>Alto</v>
      </c>
      <c r="W30" s="114" t="str">
        <f t="shared" si="6"/>
        <v>Cada 2 años</v>
      </c>
      <c r="X30" s="115" t="str">
        <f t="shared" si="7"/>
        <v/>
      </c>
      <c r="Y30" s="115" t="str">
        <f t="shared" si="8"/>
        <v>Gestión de Inversiones</v>
      </c>
      <c r="Z30" s="115" t="str">
        <f t="shared" si="9"/>
        <v/>
      </c>
      <c r="AA30" s="115" t="str">
        <f t="shared" si="10"/>
        <v>Gestión de Inversiones</v>
      </c>
      <c r="AB30" s="91"/>
    </row>
    <row r="31" spans="2:28" s="92" customFormat="1" ht="38.25" x14ac:dyDescent="0.25">
      <c r="B31" s="88"/>
      <c r="C31" s="118" t="s">
        <v>180</v>
      </c>
      <c r="D31" s="106"/>
      <c r="E31" s="106" t="s">
        <v>192</v>
      </c>
      <c r="F31" s="106"/>
      <c r="G31" s="106"/>
      <c r="H31" s="108">
        <f t="shared" si="0"/>
        <v>0</v>
      </c>
      <c r="I31" s="89" t="str">
        <f t="shared" si="11"/>
        <v>Alto</v>
      </c>
      <c r="J31" s="109">
        <f t="shared" si="12"/>
        <v>4</v>
      </c>
      <c r="K31" s="112" t="s">
        <v>81</v>
      </c>
      <c r="L31" s="110">
        <f>INDEX(Tiempo_Ult_Aud_Calif,MATCH('Priorización  ICETEX'!K31,Tiempo_Ult_Aud_Def,0))</f>
        <v>1</v>
      </c>
      <c r="M31" s="113" t="s">
        <v>114</v>
      </c>
      <c r="N31" s="111">
        <f t="shared" si="1"/>
        <v>1</v>
      </c>
      <c r="O31" s="113" t="s">
        <v>145</v>
      </c>
      <c r="P31" s="114">
        <f t="shared" si="2"/>
        <v>2</v>
      </c>
      <c r="Q31" s="117" t="s">
        <v>149</v>
      </c>
      <c r="R31" s="114">
        <f t="shared" si="3"/>
        <v>1</v>
      </c>
      <c r="S31" s="113" t="s">
        <v>55</v>
      </c>
      <c r="T31" s="114">
        <f t="shared" si="4"/>
        <v>3</v>
      </c>
      <c r="U31" s="90">
        <f t="shared" si="13"/>
        <v>2.1399999999999997</v>
      </c>
      <c r="V31" s="90" t="str">
        <f t="shared" si="5"/>
        <v>Moderado</v>
      </c>
      <c r="W31" s="114" t="str">
        <f t="shared" si="6"/>
        <v>Cada 3 años</v>
      </c>
      <c r="X31" s="115" t="str">
        <f t="shared" si="7"/>
        <v/>
      </c>
      <c r="Y31" s="115" t="str">
        <f t="shared" si="8"/>
        <v/>
      </c>
      <c r="Z31" s="115" t="str">
        <f t="shared" si="9"/>
        <v>Ingreso</v>
      </c>
      <c r="AA31" s="115" t="str">
        <f t="shared" si="10"/>
        <v/>
      </c>
      <c r="AB31" s="91"/>
    </row>
    <row r="32" spans="2:28" s="92" customFormat="1" ht="38.25" x14ac:dyDescent="0.25">
      <c r="B32" s="88"/>
      <c r="C32" s="118" t="s">
        <v>181</v>
      </c>
      <c r="D32" s="106"/>
      <c r="E32" s="106"/>
      <c r="F32" s="106" t="s">
        <v>192</v>
      </c>
      <c r="G32" s="106"/>
      <c r="H32" s="108">
        <f t="shared" si="0"/>
        <v>0</v>
      </c>
      <c r="I32" s="89" t="str">
        <f t="shared" si="11"/>
        <v>Moderado</v>
      </c>
      <c r="J32" s="109">
        <f t="shared" si="12"/>
        <v>3</v>
      </c>
      <c r="K32" s="112" t="s">
        <v>108</v>
      </c>
      <c r="L32" s="110">
        <f>INDEX(Tiempo_Ult_Aud_Calif,MATCH('Priorización  ICETEX'!K32,Tiempo_Ult_Aud_Def,0))</f>
        <v>4</v>
      </c>
      <c r="M32" s="113" t="s">
        <v>114</v>
      </c>
      <c r="N32" s="111">
        <f t="shared" si="1"/>
        <v>1</v>
      </c>
      <c r="O32" s="113" t="s">
        <v>145</v>
      </c>
      <c r="P32" s="114">
        <f t="shared" si="2"/>
        <v>2</v>
      </c>
      <c r="Q32" s="117" t="s">
        <v>149</v>
      </c>
      <c r="R32" s="114">
        <f t="shared" si="3"/>
        <v>1</v>
      </c>
      <c r="S32" s="113" t="s">
        <v>55</v>
      </c>
      <c r="T32" s="114">
        <f t="shared" si="4"/>
        <v>3</v>
      </c>
      <c r="U32" s="90">
        <f t="shared" si="13"/>
        <v>2.4</v>
      </c>
      <c r="V32" s="90" t="str">
        <f t="shared" si="5"/>
        <v>Moderado</v>
      </c>
      <c r="W32" s="114" t="str">
        <f t="shared" si="6"/>
        <v>Cada 3 años</v>
      </c>
      <c r="X32" s="115" t="str">
        <f t="shared" si="7"/>
        <v/>
      </c>
      <c r="Y32" s="115" t="str">
        <f t="shared" si="8"/>
        <v/>
      </c>
      <c r="Z32" s="115" t="str">
        <f t="shared" si="9"/>
        <v>Permanencia</v>
      </c>
      <c r="AA32" s="115" t="str">
        <f t="shared" si="10"/>
        <v/>
      </c>
      <c r="AB32" s="91"/>
    </row>
    <row r="33" spans="2:28" s="95" customFormat="1" ht="38.25" x14ac:dyDescent="0.25">
      <c r="B33" s="93"/>
      <c r="C33" s="118" t="s">
        <v>182</v>
      </c>
      <c r="D33" s="106"/>
      <c r="E33" s="106" t="s">
        <v>192</v>
      </c>
      <c r="F33" s="106"/>
      <c r="G33" s="106"/>
      <c r="H33" s="108">
        <f t="shared" si="0"/>
        <v>0</v>
      </c>
      <c r="I33" s="89" t="str">
        <f t="shared" si="11"/>
        <v>Alto</v>
      </c>
      <c r="J33" s="109">
        <f t="shared" si="12"/>
        <v>4</v>
      </c>
      <c r="K33" s="112" t="s">
        <v>106</v>
      </c>
      <c r="L33" s="110">
        <f>INDEX(Tiempo_Ult_Aud_Calif,MATCH('Priorización  ICETEX'!K33,Tiempo_Ult_Aud_Def,0))</f>
        <v>2</v>
      </c>
      <c r="M33" s="113" t="s">
        <v>114</v>
      </c>
      <c r="N33" s="111">
        <f t="shared" si="1"/>
        <v>1</v>
      </c>
      <c r="O33" s="113" t="s">
        <v>148</v>
      </c>
      <c r="P33" s="114">
        <f t="shared" si="2"/>
        <v>5</v>
      </c>
      <c r="Q33" s="117" t="s">
        <v>149</v>
      </c>
      <c r="R33" s="114">
        <f t="shared" si="3"/>
        <v>1</v>
      </c>
      <c r="S33" s="113" t="s">
        <v>55</v>
      </c>
      <c r="T33" s="114">
        <f t="shared" si="4"/>
        <v>3</v>
      </c>
      <c r="U33" s="90">
        <f t="shared" si="13"/>
        <v>3.04</v>
      </c>
      <c r="V33" s="90" t="str">
        <f t="shared" si="5"/>
        <v>Alto</v>
      </c>
      <c r="W33" s="114" t="str">
        <f t="shared" si="6"/>
        <v>Cada 2 años</v>
      </c>
      <c r="X33" s="115" t="str">
        <f t="shared" si="7"/>
        <v/>
      </c>
      <c r="Y33" s="115" t="str">
        <f t="shared" si="8"/>
        <v>Administración de personal</v>
      </c>
      <c r="Z33" s="115" t="str">
        <f t="shared" si="9"/>
        <v/>
      </c>
      <c r="AA33" s="115" t="str">
        <f t="shared" si="10"/>
        <v>Administración de personal</v>
      </c>
      <c r="AB33" s="94"/>
    </row>
    <row r="34" spans="2:28" s="95" customFormat="1" ht="38.25" x14ac:dyDescent="0.25">
      <c r="B34" s="93"/>
      <c r="C34" s="118" t="s">
        <v>183</v>
      </c>
      <c r="D34" s="106"/>
      <c r="E34" s="106" t="s">
        <v>192</v>
      </c>
      <c r="F34" s="106"/>
      <c r="G34" s="106"/>
      <c r="H34" s="108">
        <f t="shared" si="0"/>
        <v>0</v>
      </c>
      <c r="I34" s="89" t="str">
        <f t="shared" si="11"/>
        <v>Alto</v>
      </c>
      <c r="J34" s="109">
        <f t="shared" si="12"/>
        <v>4</v>
      </c>
      <c r="K34" s="112" t="s">
        <v>81</v>
      </c>
      <c r="L34" s="110">
        <f>INDEX(Tiempo_Ult_Aud_Calif,MATCH('Priorización  ICETEX'!K34,Tiempo_Ult_Aud_Def,0))</f>
        <v>1</v>
      </c>
      <c r="M34" s="113" t="s">
        <v>116</v>
      </c>
      <c r="N34" s="111">
        <f t="shared" si="1"/>
        <v>2</v>
      </c>
      <c r="O34" s="113" t="s">
        <v>148</v>
      </c>
      <c r="P34" s="114">
        <f t="shared" si="2"/>
        <v>5</v>
      </c>
      <c r="Q34" s="117" t="s">
        <v>153</v>
      </c>
      <c r="R34" s="114">
        <f t="shared" si="3"/>
        <v>5</v>
      </c>
      <c r="S34" s="113" t="s">
        <v>53</v>
      </c>
      <c r="T34" s="114">
        <f t="shared" si="4"/>
        <v>5</v>
      </c>
      <c r="U34" s="90">
        <f t="shared" si="13"/>
        <v>4</v>
      </c>
      <c r="V34" s="90" t="str">
        <f t="shared" si="5"/>
        <v>Extremo</v>
      </c>
      <c r="W34" s="114" t="str">
        <f t="shared" si="6"/>
        <v>Cada año</v>
      </c>
      <c r="X34" s="115" t="str">
        <f t="shared" si="7"/>
        <v>Gestión Contractual</v>
      </c>
      <c r="Y34" s="115" t="str">
        <f t="shared" si="8"/>
        <v>Gestión Contractual</v>
      </c>
      <c r="Z34" s="115" t="str">
        <f t="shared" si="9"/>
        <v>Gestión Contractual</v>
      </c>
      <c r="AA34" s="115" t="str">
        <f t="shared" si="10"/>
        <v>Gestión Contractual</v>
      </c>
      <c r="AB34" s="94"/>
    </row>
    <row r="35" spans="2:28" s="95" customFormat="1" ht="46.5" customHeight="1" x14ac:dyDescent="0.25">
      <c r="B35" s="93"/>
      <c r="C35" s="118" t="s">
        <v>184</v>
      </c>
      <c r="D35" s="106"/>
      <c r="E35" s="106" t="s">
        <v>192</v>
      </c>
      <c r="F35" s="106"/>
      <c r="G35" s="106"/>
      <c r="H35" s="108">
        <f t="shared" si="0"/>
        <v>0</v>
      </c>
      <c r="I35" s="89" t="str">
        <f t="shared" si="11"/>
        <v>Alto</v>
      </c>
      <c r="J35" s="109">
        <f t="shared" si="12"/>
        <v>4</v>
      </c>
      <c r="K35" s="112" t="s">
        <v>81</v>
      </c>
      <c r="L35" s="110">
        <f>INDEX(Tiempo_Ult_Aud_Calif,MATCH('Priorización  ICETEX'!K35,Tiempo_Ult_Aud_Def,0))</f>
        <v>1</v>
      </c>
      <c r="M35" s="113" t="s">
        <v>114</v>
      </c>
      <c r="N35" s="111">
        <f t="shared" si="1"/>
        <v>1</v>
      </c>
      <c r="O35" s="113" t="s">
        <v>145</v>
      </c>
      <c r="P35" s="114">
        <f t="shared" si="2"/>
        <v>2</v>
      </c>
      <c r="Q35" s="117" t="s">
        <v>149</v>
      </c>
      <c r="R35" s="114">
        <f t="shared" si="3"/>
        <v>1</v>
      </c>
      <c r="S35" s="113" t="s">
        <v>55</v>
      </c>
      <c r="T35" s="114">
        <f t="shared" si="4"/>
        <v>3</v>
      </c>
      <c r="U35" s="90">
        <f t="shared" si="13"/>
        <v>2.1399999999999997</v>
      </c>
      <c r="V35" s="90" t="str">
        <f t="shared" si="5"/>
        <v>Moderado</v>
      </c>
      <c r="W35" s="114" t="str">
        <f t="shared" si="6"/>
        <v>Cada 3 años</v>
      </c>
      <c r="X35" s="115" t="str">
        <f t="shared" si="7"/>
        <v/>
      </c>
      <c r="Y35" s="115" t="str">
        <f t="shared" si="8"/>
        <v/>
      </c>
      <c r="Z35" s="115" t="str">
        <f t="shared" si="9"/>
        <v>Representación Judicial y asesoría jurídica</v>
      </c>
      <c r="AA35" s="115" t="str">
        <f t="shared" si="10"/>
        <v/>
      </c>
      <c r="AB35" s="94"/>
    </row>
    <row r="36" spans="2:28" s="95" customFormat="1" ht="38.25" x14ac:dyDescent="0.25">
      <c r="B36" s="93"/>
      <c r="C36" s="118" t="s">
        <v>185</v>
      </c>
      <c r="D36" s="106"/>
      <c r="E36" s="106" t="s">
        <v>192</v>
      </c>
      <c r="F36" s="106"/>
      <c r="G36" s="106"/>
      <c r="H36" s="108">
        <f t="shared" si="0"/>
        <v>0</v>
      </c>
      <c r="I36" s="89" t="str">
        <f t="shared" si="11"/>
        <v>Alto</v>
      </c>
      <c r="J36" s="109">
        <f t="shared" si="12"/>
        <v>4</v>
      </c>
      <c r="K36" s="112" t="s">
        <v>106</v>
      </c>
      <c r="L36" s="110">
        <f>INDEX(Tiempo_Ult_Aud_Calif,MATCH('Priorización  ICETEX'!K36,Tiempo_Ult_Aud_Def,0))</f>
        <v>2</v>
      </c>
      <c r="M36" s="113" t="s">
        <v>114</v>
      </c>
      <c r="N36" s="111">
        <f t="shared" si="1"/>
        <v>1</v>
      </c>
      <c r="O36" s="113" t="s">
        <v>148</v>
      </c>
      <c r="P36" s="114">
        <f t="shared" si="2"/>
        <v>5</v>
      </c>
      <c r="Q36" s="117" t="s">
        <v>149</v>
      </c>
      <c r="R36" s="114">
        <f t="shared" si="3"/>
        <v>1</v>
      </c>
      <c r="S36" s="113" t="s">
        <v>55</v>
      </c>
      <c r="T36" s="114">
        <f t="shared" si="4"/>
        <v>3</v>
      </c>
      <c r="U36" s="90">
        <f t="shared" si="13"/>
        <v>3.04</v>
      </c>
      <c r="V36" s="90" t="str">
        <f t="shared" si="5"/>
        <v>Alto</v>
      </c>
      <c r="W36" s="114" t="str">
        <f t="shared" si="6"/>
        <v>Cada 2 años</v>
      </c>
      <c r="X36" s="115" t="str">
        <f t="shared" si="7"/>
        <v/>
      </c>
      <c r="Y36" s="115" t="str">
        <f t="shared" si="8"/>
        <v>Gestión de comunicación externa</v>
      </c>
      <c r="Z36" s="115" t="str">
        <f t="shared" si="9"/>
        <v/>
      </c>
      <c r="AA36" s="115" t="str">
        <f t="shared" si="10"/>
        <v>Gestión de comunicación externa</v>
      </c>
      <c r="AB36" s="94"/>
    </row>
    <row r="37" spans="2:28" s="95" customFormat="1" ht="38.25" x14ac:dyDescent="0.25">
      <c r="B37" s="93"/>
      <c r="C37" s="118" t="s">
        <v>186</v>
      </c>
      <c r="D37" s="106"/>
      <c r="E37" s="106"/>
      <c r="F37" s="106" t="s">
        <v>192</v>
      </c>
      <c r="G37" s="106"/>
      <c r="H37" s="108">
        <f t="shared" si="0"/>
        <v>0</v>
      </c>
      <c r="I37" s="89" t="str">
        <f t="shared" si="11"/>
        <v>Moderado</v>
      </c>
      <c r="J37" s="109">
        <f t="shared" si="12"/>
        <v>3</v>
      </c>
      <c r="K37" s="112" t="s">
        <v>106</v>
      </c>
      <c r="L37" s="110">
        <f>INDEX(Tiempo_Ult_Aud_Calif,MATCH('Priorización  ICETEX'!K37,Tiempo_Ult_Aud_Def,0))</f>
        <v>2</v>
      </c>
      <c r="M37" s="113" t="s">
        <v>114</v>
      </c>
      <c r="N37" s="111">
        <f t="shared" si="1"/>
        <v>1</v>
      </c>
      <c r="O37" s="113" t="s">
        <v>145</v>
      </c>
      <c r="P37" s="114">
        <f t="shared" si="2"/>
        <v>2</v>
      </c>
      <c r="Q37" s="117" t="s">
        <v>149</v>
      </c>
      <c r="R37" s="114">
        <f t="shared" si="3"/>
        <v>1</v>
      </c>
      <c r="S37" s="113" t="s">
        <v>55</v>
      </c>
      <c r="T37" s="114">
        <f t="shared" si="4"/>
        <v>3</v>
      </c>
      <c r="U37" s="90">
        <f t="shared" si="13"/>
        <v>2.1</v>
      </c>
      <c r="V37" s="90" t="str">
        <f t="shared" si="5"/>
        <v>Moderado</v>
      </c>
      <c r="W37" s="114" t="str">
        <f t="shared" si="6"/>
        <v>Cada 3 años</v>
      </c>
      <c r="X37" s="115" t="str">
        <f t="shared" si="7"/>
        <v/>
      </c>
      <c r="Y37" s="115" t="str">
        <f t="shared" si="8"/>
        <v/>
      </c>
      <c r="Z37" s="115" t="str">
        <f t="shared" si="9"/>
        <v>Gestión de Comunicación Organizacional</v>
      </c>
      <c r="AA37" s="115" t="str">
        <f t="shared" si="10"/>
        <v/>
      </c>
      <c r="AB37" s="94"/>
    </row>
    <row r="38" spans="2:28" s="95" customFormat="1" ht="38.25" x14ac:dyDescent="0.25">
      <c r="B38" s="93"/>
      <c r="C38" s="118" t="s">
        <v>194</v>
      </c>
      <c r="D38" s="106"/>
      <c r="E38" s="106" t="s">
        <v>192</v>
      </c>
      <c r="F38" s="106"/>
      <c r="G38" s="106"/>
      <c r="H38" s="108">
        <f t="shared" si="0"/>
        <v>0</v>
      </c>
      <c r="I38" s="89" t="str">
        <f t="shared" si="11"/>
        <v>Alto</v>
      </c>
      <c r="J38" s="109">
        <f t="shared" si="12"/>
        <v>4</v>
      </c>
      <c r="K38" s="112" t="s">
        <v>81</v>
      </c>
      <c r="L38" s="110">
        <f>INDEX(Tiempo_Ult_Aud_Calif,MATCH('Priorización  ICETEX'!K38,Tiempo_Ult_Aud_Def,0))</f>
        <v>1</v>
      </c>
      <c r="M38" s="113" t="s">
        <v>114</v>
      </c>
      <c r="N38" s="111">
        <f t="shared" ref="N38:N40" si="14">INDEX(Nivel_Directivo_Calif,MATCH(M38,Nivel_Directivo_Def_PQR,0))</f>
        <v>1</v>
      </c>
      <c r="O38" s="113" t="s">
        <v>146</v>
      </c>
      <c r="P38" s="114">
        <f t="shared" si="2"/>
        <v>3</v>
      </c>
      <c r="Q38" s="117" t="s">
        <v>153</v>
      </c>
      <c r="R38" s="114">
        <f t="shared" si="3"/>
        <v>5</v>
      </c>
      <c r="S38" s="113" t="s">
        <v>53</v>
      </c>
      <c r="T38" s="114">
        <f t="shared" si="4"/>
        <v>5</v>
      </c>
      <c r="U38" s="90">
        <f t="shared" si="13"/>
        <v>3.4299999999999997</v>
      </c>
      <c r="V38" s="90" t="str">
        <f t="shared" si="5"/>
        <v>Alto</v>
      </c>
      <c r="W38" s="114" t="str">
        <f t="shared" si="6"/>
        <v>Cada 2 años</v>
      </c>
      <c r="X38" s="115" t="str">
        <f t="shared" si="7"/>
        <v/>
      </c>
      <c r="Y38" s="115" t="str">
        <f t="shared" si="8"/>
        <v>Gestión de servicios tecnológicos</v>
      </c>
      <c r="Z38" s="115" t="str">
        <f t="shared" si="9"/>
        <v/>
      </c>
      <c r="AA38" s="115" t="str">
        <f t="shared" si="10"/>
        <v>Gestión de servicios tecnológicos</v>
      </c>
      <c r="AB38" s="94"/>
    </row>
    <row r="39" spans="2:28" s="95" customFormat="1" ht="38.25" x14ac:dyDescent="0.25">
      <c r="B39" s="93"/>
      <c r="C39" s="118" t="s">
        <v>187</v>
      </c>
      <c r="D39" s="106"/>
      <c r="E39" s="106" t="s">
        <v>192</v>
      </c>
      <c r="F39" s="106"/>
      <c r="G39" s="106"/>
      <c r="H39" s="108">
        <f t="shared" si="0"/>
        <v>0</v>
      </c>
      <c r="I39" s="89" t="str">
        <f t="shared" si="11"/>
        <v>Alto</v>
      </c>
      <c r="J39" s="109">
        <f t="shared" si="12"/>
        <v>4</v>
      </c>
      <c r="K39" s="112" t="s">
        <v>81</v>
      </c>
      <c r="L39" s="110">
        <f>INDEX(Tiempo_Ult_Aud_Calif,MATCH('Priorización  ICETEX'!K39,Tiempo_Ult_Aud_Def,0))</f>
        <v>1</v>
      </c>
      <c r="M39" s="113" t="s">
        <v>114</v>
      </c>
      <c r="N39" s="111">
        <f t="shared" si="14"/>
        <v>1</v>
      </c>
      <c r="O39" s="113" t="s">
        <v>146</v>
      </c>
      <c r="P39" s="114">
        <f t="shared" si="2"/>
        <v>3</v>
      </c>
      <c r="Q39" s="117" t="s">
        <v>149</v>
      </c>
      <c r="R39" s="114">
        <f t="shared" si="3"/>
        <v>1</v>
      </c>
      <c r="S39" s="113" t="s">
        <v>55</v>
      </c>
      <c r="T39" s="114">
        <f t="shared" si="4"/>
        <v>3</v>
      </c>
      <c r="U39" s="90">
        <f t="shared" si="13"/>
        <v>2.3899999999999997</v>
      </c>
      <c r="V39" s="90" t="str">
        <f t="shared" si="5"/>
        <v>Moderado</v>
      </c>
      <c r="W39" s="114" t="str">
        <f t="shared" si="6"/>
        <v>Cada 3 años</v>
      </c>
      <c r="X39" s="115" t="str">
        <f t="shared" si="7"/>
        <v/>
      </c>
      <c r="Y39" s="115" t="str">
        <f t="shared" si="8"/>
        <v/>
      </c>
      <c r="Z39" s="115" t="str">
        <f t="shared" si="9"/>
        <v>Gestión de correspondencia</v>
      </c>
      <c r="AA39" s="115" t="str">
        <f t="shared" si="10"/>
        <v/>
      </c>
      <c r="AB39" s="94"/>
    </row>
    <row r="40" spans="2:28" s="95" customFormat="1" ht="42.75" customHeight="1" x14ac:dyDescent="0.25">
      <c r="B40" s="93"/>
      <c r="C40" s="118" t="s">
        <v>188</v>
      </c>
      <c r="D40" s="106"/>
      <c r="E40" s="106" t="s">
        <v>192</v>
      </c>
      <c r="F40" s="106"/>
      <c r="G40" s="106"/>
      <c r="H40" s="108">
        <f t="shared" si="0"/>
        <v>0</v>
      </c>
      <c r="I40" s="89" t="str">
        <f t="shared" si="11"/>
        <v>Alto</v>
      </c>
      <c r="J40" s="109">
        <f t="shared" si="12"/>
        <v>4</v>
      </c>
      <c r="K40" s="112" t="s">
        <v>106</v>
      </c>
      <c r="L40" s="110">
        <f>INDEX(Tiempo_Ult_Aud_Calif,MATCH('Priorización  ICETEX'!K40,Tiempo_Ult_Aud_Def,0))</f>
        <v>2</v>
      </c>
      <c r="M40" s="113" t="s">
        <v>114</v>
      </c>
      <c r="N40" s="111">
        <f t="shared" si="14"/>
        <v>1</v>
      </c>
      <c r="O40" s="113" t="s">
        <v>146</v>
      </c>
      <c r="P40" s="114">
        <f t="shared" si="2"/>
        <v>3</v>
      </c>
      <c r="Q40" s="117" t="s">
        <v>151</v>
      </c>
      <c r="R40" s="114">
        <f t="shared" si="3"/>
        <v>3</v>
      </c>
      <c r="S40" s="113" t="s">
        <v>54</v>
      </c>
      <c r="T40" s="114">
        <f t="shared" si="4"/>
        <v>4</v>
      </c>
      <c r="U40" s="90">
        <f t="shared" si="13"/>
        <v>3.06</v>
      </c>
      <c r="V40" s="90" t="str">
        <f t="shared" si="5"/>
        <v>Alto</v>
      </c>
      <c r="W40" s="114" t="str">
        <f t="shared" si="6"/>
        <v>Cada 2 años</v>
      </c>
      <c r="X40" s="115" t="str">
        <f t="shared" si="7"/>
        <v/>
      </c>
      <c r="Y40" s="115" t="str">
        <f t="shared" si="8"/>
        <v>Gestión de archivo</v>
      </c>
      <c r="Z40" s="115" t="str">
        <f t="shared" si="9"/>
        <v/>
      </c>
      <c r="AA40" s="115" t="str">
        <f t="shared" si="10"/>
        <v>Gestión de archivo</v>
      </c>
      <c r="AB40" s="94"/>
    </row>
    <row r="41" spans="2:28" s="100" customFormat="1" ht="13.5" thickBot="1" x14ac:dyDescent="0.25">
      <c r="B41" s="96"/>
      <c r="C41" s="97"/>
      <c r="D41" s="98"/>
      <c r="E41" s="98"/>
      <c r="F41" s="98"/>
      <c r="G41" s="98"/>
      <c r="H41" s="98"/>
      <c r="I41" s="98"/>
      <c r="J41" s="98"/>
      <c r="K41" s="98"/>
      <c r="L41" s="98"/>
      <c r="M41" s="98"/>
      <c r="N41" s="98"/>
      <c r="O41" s="98"/>
      <c r="P41" s="98"/>
      <c r="Q41" s="98"/>
      <c r="R41" s="98"/>
      <c r="S41" s="98"/>
      <c r="T41" s="98"/>
      <c r="U41" s="98"/>
      <c r="V41" s="98"/>
      <c r="W41" s="98"/>
      <c r="X41" s="98"/>
      <c r="Y41" s="98"/>
      <c r="Z41" s="98"/>
      <c r="AA41" s="98"/>
      <c r="AB41" s="99"/>
    </row>
    <row r="42" spans="2:28" s="100" customFormat="1" x14ac:dyDescent="0.2">
      <c r="C42" s="101"/>
    </row>
    <row r="43" spans="2:28" s="100" customFormat="1" x14ac:dyDescent="0.2">
      <c r="B43" s="102" t="s">
        <v>193</v>
      </c>
      <c r="C43" s="101"/>
    </row>
    <row r="44" spans="2:28" s="100" customFormat="1" x14ac:dyDescent="0.2">
      <c r="C44" s="101"/>
    </row>
    <row r="45" spans="2:28" s="100" customFormat="1" x14ac:dyDescent="0.2">
      <c r="C45" s="101"/>
    </row>
    <row r="46" spans="2:28" s="100" customFormat="1" x14ac:dyDescent="0.2">
      <c r="C46" s="101"/>
    </row>
    <row r="47" spans="2:28" s="100" customFormat="1" x14ac:dyDescent="0.2">
      <c r="C47" s="101"/>
    </row>
    <row r="48" spans="2:28" s="100" customFormat="1" x14ac:dyDescent="0.2">
      <c r="C48" s="101"/>
    </row>
    <row r="49" spans="3:3" s="100" customFormat="1" x14ac:dyDescent="0.2">
      <c r="C49" s="101"/>
    </row>
    <row r="50" spans="3:3" s="100" customFormat="1" x14ac:dyDescent="0.2">
      <c r="C50" s="101"/>
    </row>
    <row r="51" spans="3:3" s="100" customFormat="1" x14ac:dyDescent="0.2">
      <c r="C51" s="101"/>
    </row>
    <row r="52" spans="3:3" s="100" customFormat="1" x14ac:dyDescent="0.2">
      <c r="C52" s="101"/>
    </row>
    <row r="53" spans="3:3" s="100" customFormat="1" x14ac:dyDescent="0.2">
      <c r="C53" s="101"/>
    </row>
    <row r="54" spans="3:3" s="100" customFormat="1" x14ac:dyDescent="0.2">
      <c r="C54" s="101"/>
    </row>
    <row r="55" spans="3:3" s="100" customFormat="1" x14ac:dyDescent="0.2">
      <c r="C55" s="101"/>
    </row>
    <row r="56" spans="3:3" s="100" customFormat="1" x14ac:dyDescent="0.2">
      <c r="C56" s="101"/>
    </row>
    <row r="57" spans="3:3" s="100" customFormat="1" x14ac:dyDescent="0.2">
      <c r="C57" s="101"/>
    </row>
    <row r="58" spans="3:3" s="100" customFormat="1" x14ac:dyDescent="0.2">
      <c r="C58" s="101"/>
    </row>
    <row r="59" spans="3:3" s="100" customFormat="1" x14ac:dyDescent="0.2">
      <c r="C59" s="101"/>
    </row>
    <row r="60" spans="3:3" s="100" customFormat="1" x14ac:dyDescent="0.2">
      <c r="C60" s="101"/>
    </row>
    <row r="61" spans="3:3" s="100" customFormat="1" x14ac:dyDescent="0.2">
      <c r="C61" s="101"/>
    </row>
    <row r="62" spans="3:3" s="100" customFormat="1" x14ac:dyDescent="0.2">
      <c r="C62" s="101"/>
    </row>
    <row r="63" spans="3:3" s="100" customFormat="1" x14ac:dyDescent="0.2">
      <c r="C63" s="101"/>
    </row>
    <row r="64" spans="3:3" s="100" customFormat="1" x14ac:dyDescent="0.2">
      <c r="C64" s="101"/>
    </row>
    <row r="65" spans="3:3" s="100" customFormat="1" x14ac:dyDescent="0.2">
      <c r="C65" s="101"/>
    </row>
    <row r="66" spans="3:3" s="100" customFormat="1" x14ac:dyDescent="0.2">
      <c r="C66" s="101"/>
    </row>
    <row r="67" spans="3:3" s="100" customFormat="1" x14ac:dyDescent="0.2">
      <c r="C67" s="101"/>
    </row>
    <row r="68" spans="3:3" s="100" customFormat="1" x14ac:dyDescent="0.2">
      <c r="C68" s="101"/>
    </row>
    <row r="69" spans="3:3" s="100" customFormat="1" x14ac:dyDescent="0.2">
      <c r="C69" s="101"/>
    </row>
    <row r="70" spans="3:3" s="100" customFormat="1" x14ac:dyDescent="0.2">
      <c r="C70" s="101"/>
    </row>
    <row r="71" spans="3:3" s="100" customFormat="1" x14ac:dyDescent="0.2">
      <c r="C71" s="101"/>
    </row>
    <row r="72" spans="3:3" s="100" customFormat="1" x14ac:dyDescent="0.2">
      <c r="C72" s="101"/>
    </row>
    <row r="73" spans="3:3" s="100" customFormat="1" x14ac:dyDescent="0.2">
      <c r="C73" s="101"/>
    </row>
    <row r="74" spans="3:3" s="100" customFormat="1" x14ac:dyDescent="0.2">
      <c r="C74" s="101"/>
    </row>
    <row r="75" spans="3:3" s="100" customFormat="1" x14ac:dyDescent="0.2">
      <c r="C75" s="101"/>
    </row>
    <row r="76" spans="3:3" s="100" customFormat="1" x14ac:dyDescent="0.2">
      <c r="C76" s="101"/>
    </row>
    <row r="77" spans="3:3" s="100" customFormat="1" x14ac:dyDescent="0.2">
      <c r="C77" s="101"/>
    </row>
    <row r="78" spans="3:3" s="100" customFormat="1" x14ac:dyDescent="0.2">
      <c r="C78" s="101"/>
    </row>
    <row r="79" spans="3:3" s="100" customFormat="1" x14ac:dyDescent="0.2">
      <c r="C79" s="101"/>
    </row>
    <row r="80" spans="3:3" s="100" customFormat="1" x14ac:dyDescent="0.2">
      <c r="C80" s="101"/>
    </row>
    <row r="81" spans="3:3" s="100" customFormat="1" x14ac:dyDescent="0.2">
      <c r="C81" s="101"/>
    </row>
    <row r="82" spans="3:3" s="100" customFormat="1" x14ac:dyDescent="0.2">
      <c r="C82" s="101"/>
    </row>
    <row r="83" spans="3:3" s="100" customFormat="1" x14ac:dyDescent="0.2">
      <c r="C83" s="101"/>
    </row>
    <row r="84" spans="3:3" s="100" customFormat="1" x14ac:dyDescent="0.2">
      <c r="C84" s="101"/>
    </row>
    <row r="85" spans="3:3" s="100" customFormat="1" x14ac:dyDescent="0.2">
      <c r="C85" s="101"/>
    </row>
    <row r="86" spans="3:3" s="100" customFormat="1" x14ac:dyDescent="0.2">
      <c r="C86" s="101"/>
    </row>
    <row r="87" spans="3:3" s="100" customFormat="1" x14ac:dyDescent="0.2">
      <c r="C87" s="101"/>
    </row>
    <row r="88" spans="3:3" s="100" customFormat="1" x14ac:dyDescent="0.2">
      <c r="C88" s="101"/>
    </row>
    <row r="89" spans="3:3" s="100" customFormat="1" x14ac:dyDescent="0.2">
      <c r="C89" s="101"/>
    </row>
    <row r="90" spans="3:3" s="100" customFormat="1" x14ac:dyDescent="0.2">
      <c r="C90" s="101"/>
    </row>
    <row r="91" spans="3:3" s="100" customFormat="1" x14ac:dyDescent="0.2">
      <c r="C91" s="101"/>
    </row>
    <row r="92" spans="3:3" s="100" customFormat="1" x14ac:dyDescent="0.2">
      <c r="C92" s="101"/>
    </row>
    <row r="93" spans="3:3" s="100" customFormat="1" x14ac:dyDescent="0.2">
      <c r="C93" s="101"/>
    </row>
    <row r="94" spans="3:3" s="100" customFormat="1" x14ac:dyDescent="0.2">
      <c r="C94" s="101"/>
    </row>
    <row r="95" spans="3:3" s="100" customFormat="1" x14ac:dyDescent="0.2">
      <c r="C95" s="101"/>
    </row>
    <row r="96" spans="3:3" s="100" customFormat="1" x14ac:dyDescent="0.2">
      <c r="C96" s="101"/>
    </row>
    <row r="97" spans="3:3" s="100" customFormat="1" x14ac:dyDescent="0.2">
      <c r="C97" s="101"/>
    </row>
    <row r="98" spans="3:3" s="100" customFormat="1" x14ac:dyDescent="0.2">
      <c r="C98" s="101"/>
    </row>
    <row r="99" spans="3:3" s="100" customFormat="1" x14ac:dyDescent="0.2">
      <c r="C99" s="101"/>
    </row>
    <row r="100" spans="3:3" s="100" customFormat="1" x14ac:dyDescent="0.2">
      <c r="C100" s="101"/>
    </row>
    <row r="101" spans="3:3" s="100" customFormat="1" x14ac:dyDescent="0.2">
      <c r="C101" s="101"/>
    </row>
    <row r="102" spans="3:3" s="100" customFormat="1" x14ac:dyDescent="0.2">
      <c r="C102" s="101"/>
    </row>
    <row r="103" spans="3:3" s="100" customFormat="1" x14ac:dyDescent="0.2">
      <c r="C103" s="101"/>
    </row>
    <row r="104" spans="3:3" s="100" customFormat="1" x14ac:dyDescent="0.2">
      <c r="C104" s="101"/>
    </row>
    <row r="105" spans="3:3" s="100" customFormat="1" x14ac:dyDescent="0.2">
      <c r="C105" s="101"/>
    </row>
    <row r="106" spans="3:3" s="100" customFormat="1" x14ac:dyDescent="0.2">
      <c r="C106" s="101"/>
    </row>
    <row r="107" spans="3:3" s="100" customFormat="1" x14ac:dyDescent="0.2">
      <c r="C107" s="101"/>
    </row>
    <row r="108" spans="3:3" s="100" customFormat="1" x14ac:dyDescent="0.2">
      <c r="C108" s="101"/>
    </row>
    <row r="109" spans="3:3" s="100" customFormat="1" x14ac:dyDescent="0.2">
      <c r="C109" s="101"/>
    </row>
    <row r="110" spans="3:3" s="100" customFormat="1" x14ac:dyDescent="0.2">
      <c r="C110" s="101"/>
    </row>
    <row r="111" spans="3:3" s="100" customFormat="1" x14ac:dyDescent="0.2">
      <c r="C111" s="101"/>
    </row>
    <row r="112" spans="3:3" s="100" customFormat="1" x14ac:dyDescent="0.2">
      <c r="C112" s="101"/>
    </row>
    <row r="113" spans="3:3" s="100" customFormat="1" x14ac:dyDescent="0.2">
      <c r="C113" s="101"/>
    </row>
    <row r="114" spans="3:3" s="100" customFormat="1" x14ac:dyDescent="0.2">
      <c r="C114" s="101"/>
    </row>
    <row r="115" spans="3:3" s="100" customFormat="1" x14ac:dyDescent="0.2">
      <c r="C115" s="101"/>
    </row>
    <row r="116" spans="3:3" s="100" customFormat="1" x14ac:dyDescent="0.2">
      <c r="C116" s="101"/>
    </row>
    <row r="117" spans="3:3" s="100" customFormat="1" x14ac:dyDescent="0.2">
      <c r="C117" s="101"/>
    </row>
    <row r="118" spans="3:3" s="100" customFormat="1" x14ac:dyDescent="0.2">
      <c r="C118" s="101"/>
    </row>
    <row r="119" spans="3:3" s="100" customFormat="1" x14ac:dyDescent="0.2">
      <c r="C119" s="101"/>
    </row>
    <row r="120" spans="3:3" s="100" customFormat="1" x14ac:dyDescent="0.2">
      <c r="C120" s="101"/>
    </row>
    <row r="121" spans="3:3" s="100" customFormat="1" x14ac:dyDescent="0.2">
      <c r="C121" s="101"/>
    </row>
    <row r="122" spans="3:3" s="100" customFormat="1" x14ac:dyDescent="0.2">
      <c r="C122" s="101"/>
    </row>
    <row r="123" spans="3:3" s="100" customFormat="1" x14ac:dyDescent="0.2">
      <c r="C123" s="101"/>
    </row>
    <row r="124" spans="3:3" s="100" customFormat="1" x14ac:dyDescent="0.2">
      <c r="C124" s="101"/>
    </row>
    <row r="125" spans="3:3" s="100" customFormat="1" x14ac:dyDescent="0.2">
      <c r="C125" s="101"/>
    </row>
    <row r="126" spans="3:3" s="100" customFormat="1" x14ac:dyDescent="0.2">
      <c r="C126" s="101"/>
    </row>
    <row r="127" spans="3:3" s="100" customFormat="1" x14ac:dyDescent="0.2">
      <c r="C127" s="101"/>
    </row>
    <row r="128" spans="3:3" s="100" customFormat="1" x14ac:dyDescent="0.2">
      <c r="C128" s="101"/>
    </row>
    <row r="129" spans="3:3" s="100" customFormat="1" x14ac:dyDescent="0.2">
      <c r="C129" s="101"/>
    </row>
    <row r="130" spans="3:3" s="100" customFormat="1" x14ac:dyDescent="0.2">
      <c r="C130" s="101"/>
    </row>
    <row r="131" spans="3:3" s="100" customFormat="1" x14ac:dyDescent="0.2">
      <c r="C131" s="101"/>
    </row>
    <row r="132" spans="3:3" s="100" customFormat="1" x14ac:dyDescent="0.2">
      <c r="C132" s="101"/>
    </row>
    <row r="133" spans="3:3" s="100" customFormat="1" x14ac:dyDescent="0.2">
      <c r="C133" s="101"/>
    </row>
    <row r="134" spans="3:3" s="100" customFormat="1" x14ac:dyDescent="0.2">
      <c r="C134" s="101"/>
    </row>
    <row r="135" spans="3:3" s="100" customFormat="1" x14ac:dyDescent="0.2">
      <c r="C135" s="101"/>
    </row>
    <row r="136" spans="3:3" s="100" customFormat="1" x14ac:dyDescent="0.2">
      <c r="C136" s="101"/>
    </row>
    <row r="137" spans="3:3" s="100" customFormat="1" x14ac:dyDescent="0.2">
      <c r="C137" s="101"/>
    </row>
    <row r="138" spans="3:3" s="100" customFormat="1" x14ac:dyDescent="0.2">
      <c r="C138" s="101"/>
    </row>
    <row r="139" spans="3:3" s="100" customFormat="1" x14ac:dyDescent="0.2">
      <c r="C139" s="101"/>
    </row>
    <row r="140" spans="3:3" s="100" customFormat="1" x14ac:dyDescent="0.2">
      <c r="C140" s="101"/>
    </row>
    <row r="141" spans="3:3" s="100" customFormat="1" x14ac:dyDescent="0.2">
      <c r="C141" s="101"/>
    </row>
    <row r="142" spans="3:3" s="100" customFormat="1" x14ac:dyDescent="0.2">
      <c r="C142" s="101"/>
    </row>
    <row r="143" spans="3:3" s="100" customFormat="1" x14ac:dyDescent="0.2">
      <c r="C143" s="101"/>
    </row>
    <row r="144" spans="3:3" s="100" customFormat="1" x14ac:dyDescent="0.2">
      <c r="C144" s="101"/>
    </row>
    <row r="145" spans="3:3" s="100" customFormat="1" x14ac:dyDescent="0.2">
      <c r="C145" s="101"/>
    </row>
    <row r="146" spans="3:3" s="100" customFormat="1" x14ac:dyDescent="0.2">
      <c r="C146" s="101"/>
    </row>
    <row r="147" spans="3:3" s="100" customFormat="1" x14ac:dyDescent="0.2">
      <c r="C147" s="101"/>
    </row>
    <row r="148" spans="3:3" s="100" customFormat="1" x14ac:dyDescent="0.2">
      <c r="C148" s="101"/>
    </row>
    <row r="149" spans="3:3" s="100" customFormat="1" x14ac:dyDescent="0.2">
      <c r="C149" s="101"/>
    </row>
    <row r="150" spans="3:3" s="100" customFormat="1" x14ac:dyDescent="0.2">
      <c r="C150" s="101"/>
    </row>
    <row r="151" spans="3:3" s="100" customFormat="1" x14ac:dyDescent="0.2">
      <c r="C151" s="101"/>
    </row>
    <row r="152" spans="3:3" s="100" customFormat="1" x14ac:dyDescent="0.2">
      <c r="C152" s="101"/>
    </row>
    <row r="153" spans="3:3" s="100" customFormat="1" x14ac:dyDescent="0.2">
      <c r="C153" s="101"/>
    </row>
    <row r="154" spans="3:3" s="100" customFormat="1" x14ac:dyDescent="0.2">
      <c r="C154" s="101"/>
    </row>
    <row r="155" spans="3:3" s="100" customFormat="1" x14ac:dyDescent="0.2">
      <c r="C155" s="101"/>
    </row>
    <row r="156" spans="3:3" s="100" customFormat="1" x14ac:dyDescent="0.2">
      <c r="C156" s="101"/>
    </row>
    <row r="157" spans="3:3" s="100" customFormat="1" x14ac:dyDescent="0.2">
      <c r="C157" s="101"/>
    </row>
    <row r="158" spans="3:3" s="100" customFormat="1" x14ac:dyDescent="0.2">
      <c r="C158" s="101"/>
    </row>
    <row r="159" spans="3:3" s="100" customFormat="1" x14ac:dyDescent="0.2">
      <c r="C159" s="101"/>
    </row>
    <row r="160" spans="3:3" s="100" customFormat="1" x14ac:dyDescent="0.2">
      <c r="C160" s="101"/>
    </row>
    <row r="161" spans="3:3" s="100" customFormat="1" x14ac:dyDescent="0.2">
      <c r="C161" s="101"/>
    </row>
    <row r="162" spans="3:3" s="100" customFormat="1" x14ac:dyDescent="0.2">
      <c r="C162" s="101"/>
    </row>
    <row r="163" spans="3:3" s="100" customFormat="1" x14ac:dyDescent="0.2">
      <c r="C163" s="101"/>
    </row>
    <row r="164" spans="3:3" s="100" customFormat="1" x14ac:dyDescent="0.2">
      <c r="C164" s="101"/>
    </row>
    <row r="165" spans="3:3" s="100" customFormat="1" x14ac:dyDescent="0.2">
      <c r="C165" s="101"/>
    </row>
    <row r="166" spans="3:3" s="100" customFormat="1" x14ac:dyDescent="0.2">
      <c r="C166" s="101"/>
    </row>
    <row r="167" spans="3:3" s="100" customFormat="1" x14ac:dyDescent="0.2">
      <c r="C167" s="101"/>
    </row>
    <row r="168" spans="3:3" s="100" customFormat="1" x14ac:dyDescent="0.2">
      <c r="C168" s="101"/>
    </row>
    <row r="169" spans="3:3" s="100" customFormat="1" x14ac:dyDescent="0.2">
      <c r="C169" s="101"/>
    </row>
    <row r="170" spans="3:3" s="100" customFormat="1" x14ac:dyDescent="0.2">
      <c r="C170" s="101"/>
    </row>
    <row r="171" spans="3:3" s="100" customFormat="1" x14ac:dyDescent="0.2">
      <c r="C171" s="101"/>
    </row>
    <row r="172" spans="3:3" s="100" customFormat="1" x14ac:dyDescent="0.2">
      <c r="C172" s="101"/>
    </row>
    <row r="173" spans="3:3" s="100" customFormat="1" x14ac:dyDescent="0.2">
      <c r="C173" s="101"/>
    </row>
    <row r="174" spans="3:3" s="100" customFormat="1" x14ac:dyDescent="0.2">
      <c r="C174" s="101"/>
    </row>
    <row r="175" spans="3:3" s="100" customFormat="1" x14ac:dyDescent="0.2">
      <c r="C175" s="101"/>
    </row>
    <row r="176" spans="3:3" s="100" customFormat="1" x14ac:dyDescent="0.2">
      <c r="C176" s="101"/>
    </row>
    <row r="177" spans="3:3" s="100" customFormat="1" x14ac:dyDescent="0.2">
      <c r="C177" s="101"/>
    </row>
    <row r="178" spans="3:3" s="100" customFormat="1" x14ac:dyDescent="0.2">
      <c r="C178" s="101"/>
    </row>
    <row r="179" spans="3:3" s="100" customFormat="1" x14ac:dyDescent="0.2">
      <c r="C179" s="101"/>
    </row>
    <row r="180" spans="3:3" s="100" customFormat="1" x14ac:dyDescent="0.2">
      <c r="C180" s="101"/>
    </row>
  </sheetData>
  <protectedRanges>
    <protectedRange algorithmName="SHA-512" hashValue="wxc7yjAu/WzOairWkwIZDBos88lLusKRDGH8omcRn5qi0Xxjec9pQoenbPEfN9/K0q+MCEzZyojBBUs1atTiXw==" saltValue="wrBejiI7E6Xb2bRvtci0rg==" spinCount="100000" sqref="D4 X4 Z4 C6 D5:H6 I6:AA6 C5:D5 D2:AB3 R7:R40 T7:AA40 H7:J40 L7:L40 N7:N40 P7:P40" name="Rango1"/>
  </protectedRanges>
  <autoFilter ref="B6:AB40" xr:uid="{26E2E322-349E-4D76-A337-0ADFD55BBE26}"/>
  <mergeCells count="3">
    <mergeCell ref="D4:G4"/>
    <mergeCell ref="D5:H5"/>
    <mergeCell ref="H4:I4"/>
  </mergeCells>
  <conditionalFormatting sqref="I7:L40">
    <cfRule type="containsText" dxfId="9" priority="7" operator="containsText" text="Extremo">
      <formula>NOT(ISERROR(SEARCH("Extremo",I7)))</formula>
    </cfRule>
    <cfRule type="containsText" dxfId="8" priority="8" operator="containsText" text="Muy Bajo">
      <formula>NOT(ISERROR(SEARCH("Muy Bajo",I7)))</formula>
    </cfRule>
    <cfRule type="containsText" dxfId="7" priority="9" operator="containsText" text="Bajo">
      <formula>NOT(ISERROR(SEARCH("Bajo",I7)))</formula>
    </cfRule>
    <cfRule type="containsText" dxfId="6" priority="10" operator="containsText" text="Moderado">
      <formula>NOT(ISERROR(SEARCH("Moderado",I7)))</formula>
    </cfRule>
    <cfRule type="containsText" dxfId="5" priority="11" operator="containsText" text="Alto">
      <formula>NOT(ISERROR(SEARCH("Alto",I7)))</formula>
    </cfRule>
    <cfRule type="containsText" dxfId="4" priority="12" operator="containsText" text="Muy Alto">
      <formula>NOT(ISERROR(SEARCH("Muy Alto",I7)))</formula>
    </cfRule>
  </conditionalFormatting>
  <conditionalFormatting sqref="U7:V40">
    <cfRule type="expression" dxfId="3" priority="3">
      <formula>$U7&gt;=4</formula>
    </cfRule>
    <cfRule type="expression" dxfId="2" priority="4">
      <formula>$U7&gt;=3</formula>
    </cfRule>
    <cfRule type="expression" dxfId="1" priority="5">
      <formula>$U7&gt;=2</formula>
    </cfRule>
    <cfRule type="expression" dxfId="0" priority="6">
      <formula>$U7&lt;2</formula>
    </cfRule>
  </conditionalFormatting>
  <dataValidations xWindow="960" yWindow="481" count="31">
    <dataValidation allowBlank="1" showInputMessage="1" showErrorMessage="1" promptTitle="PRIORIZACIÓN AUDITORIAS AÑO 4" prompt="FAVOR NO DILIGENCIAR ESTA COLUMNA. Aparecerá automáticamente las unidades auditables que deben formar parte del Plan Anual de Auditorías del año 4, acorde con el ciclo de rotación de auditorias (aprobado por el Comité de Control Interno)." sqref="AA6" xr:uid="{11D856FE-8DD8-4C7F-81A1-3CAEB1B93715}"/>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xr:uid="{D9127098-816C-4FFC-A2FA-4A22F6A71BA9}"/>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xr:uid="{F4F588EB-EA59-46A8-BACE-D0215CA804FC}"/>
    <dataValidation allowBlank="1" showInputMessage="1" showErrorMessage="1" promptTitle="PONDERACION" prompt="FAVOR NO DILIGENCIAR ESTA COLUMNA._x000a_Acá aparecerá automáticamente el puntaje consolidado para el nivel de criticidad de cada aspecto evaluable." sqref="U6" xr:uid="{D772FD26-DDBC-4F10-8BE7-BB2130CDD4DC}"/>
    <dataValidation allowBlank="1" showInputMessage="1" showErrorMessage="1" promptTitle="IMPACTO EN EL PRESUPUESTO" prompt="Seleccione el impacto de ese aspecto evaluable en el presupuesto de la entidad. Para ello es necesario que registre en la hoja &quot;parámetros&quot; el presupuesto de gastos de la entidad y observe los criterios allí explicados." sqref="S6" xr:uid="{5CDEA2B5-9189-4CC4-86D6-A96B413EBD66}"/>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xr:uid="{CA3D1DE0-2249-4345-A9B0-4B8FE92E7434}"/>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xr:uid="{26DB4375-95B0-4F5C-9162-3D146651CAA2}"/>
    <dataValidation allowBlank="1" showInputMessage="1" showErrorMessage="1" promptTitle="RESULTADOS AUDITORIAS ANTERIORES" prompt="Seleccionar la cantidad de hallazgos abiertos que posee temática producto de auditorias internas y externas." sqref="Q6" xr:uid="{9BD260CE-8287-4221-B721-426A0EDFFDED}"/>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xr:uid="{E81A5BCD-7F03-408D-BE90-A826C4DE90E0}"/>
    <dataValidation allowBlank="1" showInputMessage="1" showErrorMessage="1" promptTitle="IMPACTO OBJETIVOS ESTRATEGICOS" prompt="Seleccionar la opción que corresponda a la insidencia de este aspecto evaluable o temática en los objetivos estratégicos." sqref="O6" xr:uid="{A67D7215-5DD1-4C48-BFBF-7335E5AED91E}"/>
    <dataValidation allowBlank="1" showInputMessage="1" showErrorMessage="1" promptTitle="CALIFICACION INTERESES ALTA DIRE" prompt="FAVOR NO DILIGENCIAR ESTA COLUMNA. Esta calificación se generará automáticamente, respecto de la cantidad de PQR que seleccionó en la columna anterior." sqref="N6" xr:uid="{083FFBDC-690B-4179-8BD2-400972C7BC2D}"/>
    <dataValidation allowBlank="1" showInputMessage="1" showErrorMessage="1" promptTitle="TEMAS INTERES DIRECTIVOS" prompt="Seleccione la cantidad de PQR que tiene esta temática." sqref="M6" xr:uid="{7DC17132-145F-4CD5-AF18-FC353BAAA26B}"/>
    <dataValidation allowBlank="1" showInputMessage="1" showErrorMessage="1" promptTitle="CALIFICACION TIEMPO ULTIMA AUDIT" prompt="FAVOR NO DILIGENCIAR ESTA COLUMNA. Esta calificación aparecerá automáticamente con base en la hoja &quot;parámetros&quot; establecidos." sqref="L6" xr:uid="{25AD6911-F97F-4D8C-90D7-0ADF6034026D}"/>
    <dataValidation allowBlank="1" showInputMessage="1" showErrorMessage="1" promptTitle="TIEMPO DESDE ULTIMA AUDITORIA" prompt="Seleccione de la lista desplegable los años transcurridos desde la última auditoría o en caso que nunca se haya auditado seleccione &gt;4años." sqref="K6" xr:uid="{946A0955-8F4F-45B7-BB26-C4FC6CCBC80D}"/>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xr:uid="{07FE8482-0C12-46F7-A5C1-26FDD0D6B752}">
      <formula1>0</formula1>
      <formula2>1</formula2>
    </dataValidation>
    <dataValidation allowBlank="1" showInputMessage="1" showErrorMessage="1" promptTitle="FECHA APROBACION" prompt="Registre la fecha de aprobación del Universo de Auditoría Basado en Riesgos, por parte del Comité de Control Interno o Comité de Auditoría." sqref="U4" xr:uid="{9DD8BA1E-47CF-4757-B8EA-ACC091708E2C}"/>
    <dataValidation allowBlank="1" showInputMessage="1" showErrorMessage="1" promptTitle="TOTAL PUNTAJE RIESGOS" prompt="FAVOR NO DILIGENCIAR NADA EN ESTA COLUMNA. Aparecerá automáticamente el puntaje consolidado del total de riesgos que afectan cada aspecto evaluable." sqref="H6" xr:uid="{1CD1348A-AF66-4941-9062-7DC3499A4E2A}"/>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el de riesgo inherente consolidado o ponderado." sqref="J6" xr:uid="{F451B80C-90B6-4FD2-BCC2-96C9D330ABEA}"/>
    <dataValidation allowBlank="1" showInputMessage="1" showErrorMessage="1" promptTitle="RIESGO INHERENTE" prompt="FAVOR NO DILIGENCIAR NADA ACÁ. Este columna se diligenciará automáticamente conforme a la hoja &quot;Parámetros&quot;. Acá aparecerá automáticamente el nivel de riesgo ponderado o consolidado para cada aspecto evaluable (unidad auditable)." sqref="I6" xr:uid="{B0AA1CB9-B8B9-48D9-B2AB-C462ED0073DE}"/>
    <dataValidation allowBlank="1" showInputMessage="1" showErrorMessage="1" promptTitle="Riesgo inherente" prompt="Digite la cantidad de riesgos inherentes por cada nivel que tiene el aspecto evaluable." sqref="D5:H5" xr:uid="{2AA9B664-68C3-4B3D-B536-2924427C3855}"/>
    <dataValidation allowBlank="1" showInputMessage="1" showErrorMessage="1" promptTitle="CODIGO" prompt="En caso que utilicen control documental o referenciación en los papeles de trabajo, en este espacio podrá colocar el código (alfabético, numérico o alfanumèrico) correspondiente." sqref="D4:G4" xr:uid="{C83C7E6C-1C1F-4F6D-A843-715B4D994CF7}"/>
    <dataValidation allowBlank="1" showInputMessage="1" showErrorMessage="1" promptTitle="LOGO Y NOBRE ENTIDAD" prompt="En este espacio inserte el logo de la entidad o escriba el nombre de la misma." sqref="C2" xr:uid="{7FC3DA87-78B1-4730-81C7-7D36A4AC82CF}"/>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xr:uid="{C460C15E-1466-4E15-B2E7-7BC8978497A7}"/>
    <dataValidation allowBlank="1" showInputMessage="1" showErrorMessage="1" promptTitle="PRIORIZACION AUDITORIAS AÑO 1 " prompt="FAVOR NO DILIGENCIAR ESTA COLUMNA. Aparecerá automáticamente las unidades auditables que deben formar parte del Plan Anual de Auditorías del año 1, acorde con el ciclo de rotación de auditorias (aprobado por el Comité de Control Interno)." sqref="X6" xr:uid="{3455E55B-66A9-4A42-9855-DFA6F2E36A24}"/>
    <dataValidation allowBlank="1" showInputMessage="1" showErrorMessage="1" promptTitle="PRIORIZACIÓN AUDITORIAS AÑO 2 " prompt="FAVOR NO DILIGENCIAR ESTA COLUMNA. Aparecerá automáticamente las unidades auditables que deben formar parte del Plan Anual de Auditorías del año 2, acorde con el ciclo de rotación de auditorias (aprobado por el Comité de Control Interno)." sqref="Y6" xr:uid="{7E384C16-0561-4211-8B79-E87455F97B7A}"/>
    <dataValidation allowBlank="1" showInputMessage="1" showErrorMessage="1" promptTitle="PRIORIZACIÓN AUDITORIAS AÑO 3" prompt="FAVOR NO DILIGENCIAR ESTA COLUMNA. Aparecerá automáticamente las unidades auditables que deben formar parte del Plan Anual de Auditorías del año 3, acorde con el ciclo de rotación de auditorias (aprobado por el Comité de Control Interno)." sqref="Z6" xr:uid="{5FB05959-1163-4EA0-A462-899AFBE1EA0C}"/>
    <dataValidation type="list" allowBlank="1" showInputMessage="1" showErrorMessage="1" sqref="K7:K40" xr:uid="{76AB861F-B301-465F-B1D5-55124DB2087E}">
      <formula1>Tiempo_Ult_Aud_Def</formula1>
    </dataValidation>
    <dataValidation type="list" allowBlank="1" showInputMessage="1" showErrorMessage="1" sqref="S7:S40" xr:uid="{0709EDB3-0428-4DD7-AD5F-F21F2F5E66F3}">
      <formula1>Impacto_Ppto_Def</formula1>
    </dataValidation>
    <dataValidation type="list" allowBlank="1" showInputMessage="1" showErrorMessage="1" sqref="Q7:Q40" xr:uid="{D0B8103A-F72D-442C-B3DF-7D51C9E1F577}">
      <formula1>Result_Aud_Ant_Def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40" xr:uid="{E5555489-8742-46F9-8DCE-8DFC3622DCB4}">
      <formula1>Nivel_Directivo_Def_PQR</formula1>
    </dataValidation>
    <dataValidation type="list" allowBlank="1" showInputMessage="1" showErrorMessage="1" sqref="O7:O40" xr:uid="{662F7FAF-1BC1-4678-A9BA-2D67E93F3B2D}">
      <formula1>Impacto_Obj_Est_Def</formula1>
    </dataValidation>
  </dataValidations>
  <printOptions verticalCentered="1"/>
  <pageMargins left="0.70866141732283472" right="0.70866141732283472" top="0.74803149606299213" bottom="0.74803149606299213" header="0.31496062992125984" footer="0.31496062992125984"/>
  <pageSetup paperSize="5"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6" customWidth="1"/>
    <col min="2" max="2" width="29.28515625" style="6" customWidth="1"/>
    <col min="3" max="4" width="31.140625" style="6" customWidth="1"/>
    <col min="5" max="5" width="17" style="6" customWidth="1"/>
    <col min="6" max="6" width="13.7109375" style="6" customWidth="1"/>
    <col min="7" max="239" width="11.42578125" style="6"/>
    <col min="240" max="240" width="14.42578125" style="6" customWidth="1"/>
    <col min="241" max="241" width="38" style="6" customWidth="1"/>
    <col min="242" max="242" width="31.42578125" style="6" customWidth="1"/>
    <col min="243" max="243" width="21.42578125" style="6" customWidth="1"/>
    <col min="244" max="244" width="19" style="6" customWidth="1"/>
    <col min="245" max="245" width="14" style="6" customWidth="1"/>
    <col min="246" max="246" width="19.140625" style="6" customWidth="1"/>
    <col min="247" max="247" width="15.85546875" style="6" customWidth="1"/>
    <col min="248" max="249" width="11.42578125" style="6"/>
    <col min="250" max="250" width="12.85546875" style="6" customWidth="1"/>
    <col min="251" max="251" width="11.42578125" style="6" customWidth="1"/>
    <col min="252" max="252" width="14.42578125" style="6" customWidth="1"/>
    <col min="253" max="495" width="11.42578125" style="6"/>
    <col min="496" max="496" width="14.42578125" style="6" customWidth="1"/>
    <col min="497" max="497" width="38" style="6" customWidth="1"/>
    <col min="498" max="498" width="31.42578125" style="6" customWidth="1"/>
    <col min="499" max="499" width="21.42578125" style="6" customWidth="1"/>
    <col min="500" max="500" width="19" style="6" customWidth="1"/>
    <col min="501" max="501" width="14" style="6" customWidth="1"/>
    <col min="502" max="502" width="19.140625" style="6" customWidth="1"/>
    <col min="503" max="503" width="15.85546875" style="6" customWidth="1"/>
    <col min="504" max="505" width="11.42578125" style="6"/>
    <col min="506" max="506" width="12.85546875" style="6" customWidth="1"/>
    <col min="507" max="507" width="11.42578125" style="6" customWidth="1"/>
    <col min="508" max="508" width="14.42578125" style="6" customWidth="1"/>
    <col min="509" max="751" width="11.42578125" style="6"/>
    <col min="752" max="752" width="14.42578125" style="6" customWidth="1"/>
    <col min="753" max="753" width="38" style="6" customWidth="1"/>
    <col min="754" max="754" width="31.42578125" style="6" customWidth="1"/>
    <col min="755" max="755" width="21.42578125" style="6" customWidth="1"/>
    <col min="756" max="756" width="19" style="6" customWidth="1"/>
    <col min="757" max="757" width="14" style="6" customWidth="1"/>
    <col min="758" max="758" width="19.140625" style="6" customWidth="1"/>
    <col min="759" max="759" width="15.85546875" style="6" customWidth="1"/>
    <col min="760" max="761" width="11.42578125" style="6"/>
    <col min="762" max="762" width="12.85546875" style="6" customWidth="1"/>
    <col min="763" max="763" width="11.42578125" style="6" customWidth="1"/>
    <col min="764" max="764" width="14.42578125" style="6" customWidth="1"/>
    <col min="765" max="1007" width="11.42578125" style="6"/>
    <col min="1008" max="1008" width="14.42578125" style="6" customWidth="1"/>
    <col min="1009" max="1009" width="38" style="6" customWidth="1"/>
    <col min="1010" max="1010" width="31.42578125" style="6" customWidth="1"/>
    <col min="1011" max="1011" width="21.42578125" style="6" customWidth="1"/>
    <col min="1012" max="1012" width="19" style="6" customWidth="1"/>
    <col min="1013" max="1013" width="14" style="6" customWidth="1"/>
    <col min="1014" max="1014" width="19.140625" style="6" customWidth="1"/>
    <col min="1015" max="1015" width="15.85546875" style="6" customWidth="1"/>
    <col min="1016" max="1017" width="11.42578125" style="6"/>
    <col min="1018" max="1018" width="12.85546875" style="6" customWidth="1"/>
    <col min="1019" max="1019" width="11.42578125" style="6" customWidth="1"/>
    <col min="1020" max="1020" width="14.42578125" style="6" customWidth="1"/>
    <col min="1021" max="1263" width="11.42578125" style="6"/>
    <col min="1264" max="1264" width="14.42578125" style="6" customWidth="1"/>
    <col min="1265" max="1265" width="38" style="6" customWidth="1"/>
    <col min="1266" max="1266" width="31.42578125" style="6" customWidth="1"/>
    <col min="1267" max="1267" width="21.42578125" style="6" customWidth="1"/>
    <col min="1268" max="1268" width="19" style="6" customWidth="1"/>
    <col min="1269" max="1269" width="14" style="6" customWidth="1"/>
    <col min="1270" max="1270" width="19.140625" style="6" customWidth="1"/>
    <col min="1271" max="1271" width="15.85546875" style="6" customWidth="1"/>
    <col min="1272" max="1273" width="11.42578125" style="6"/>
    <col min="1274" max="1274" width="12.85546875" style="6" customWidth="1"/>
    <col min="1275" max="1275" width="11.42578125" style="6" customWidth="1"/>
    <col min="1276" max="1276" width="14.42578125" style="6" customWidth="1"/>
    <col min="1277" max="1519" width="11.42578125" style="6"/>
    <col min="1520" max="1520" width="14.42578125" style="6" customWidth="1"/>
    <col min="1521" max="1521" width="38" style="6" customWidth="1"/>
    <col min="1522" max="1522" width="31.42578125" style="6" customWidth="1"/>
    <col min="1523" max="1523" width="21.42578125" style="6" customWidth="1"/>
    <col min="1524" max="1524" width="19" style="6" customWidth="1"/>
    <col min="1525" max="1525" width="14" style="6" customWidth="1"/>
    <col min="1526" max="1526" width="19.140625" style="6" customWidth="1"/>
    <col min="1527" max="1527" width="15.85546875" style="6" customWidth="1"/>
    <col min="1528" max="1529" width="11.42578125" style="6"/>
    <col min="1530" max="1530" width="12.85546875" style="6" customWidth="1"/>
    <col min="1531" max="1531" width="11.42578125" style="6" customWidth="1"/>
    <col min="1532" max="1532" width="14.42578125" style="6" customWidth="1"/>
    <col min="1533" max="1775" width="11.42578125" style="6"/>
    <col min="1776" max="1776" width="14.42578125" style="6" customWidth="1"/>
    <col min="1777" max="1777" width="38" style="6" customWidth="1"/>
    <col min="1778" max="1778" width="31.42578125" style="6" customWidth="1"/>
    <col min="1779" max="1779" width="21.42578125" style="6" customWidth="1"/>
    <col min="1780" max="1780" width="19" style="6" customWidth="1"/>
    <col min="1781" max="1781" width="14" style="6" customWidth="1"/>
    <col min="1782" max="1782" width="19.140625" style="6" customWidth="1"/>
    <col min="1783" max="1783" width="15.85546875" style="6" customWidth="1"/>
    <col min="1784" max="1785" width="11.42578125" style="6"/>
    <col min="1786" max="1786" width="12.85546875" style="6" customWidth="1"/>
    <col min="1787" max="1787" width="11.42578125" style="6" customWidth="1"/>
    <col min="1788" max="1788" width="14.42578125" style="6" customWidth="1"/>
    <col min="1789" max="2031" width="11.42578125" style="6"/>
    <col min="2032" max="2032" width="14.42578125" style="6" customWidth="1"/>
    <col min="2033" max="2033" width="38" style="6" customWidth="1"/>
    <col min="2034" max="2034" width="31.42578125" style="6" customWidth="1"/>
    <col min="2035" max="2035" width="21.42578125" style="6" customWidth="1"/>
    <col min="2036" max="2036" width="19" style="6" customWidth="1"/>
    <col min="2037" max="2037" width="14" style="6" customWidth="1"/>
    <col min="2038" max="2038" width="19.140625" style="6" customWidth="1"/>
    <col min="2039" max="2039" width="15.85546875" style="6" customWidth="1"/>
    <col min="2040" max="2041" width="11.42578125" style="6"/>
    <col min="2042" max="2042" width="12.85546875" style="6" customWidth="1"/>
    <col min="2043" max="2043" width="11.42578125" style="6" customWidth="1"/>
    <col min="2044" max="2044" width="14.42578125" style="6" customWidth="1"/>
    <col min="2045" max="2287" width="11.42578125" style="6"/>
    <col min="2288" max="2288" width="14.42578125" style="6" customWidth="1"/>
    <col min="2289" max="2289" width="38" style="6" customWidth="1"/>
    <col min="2290" max="2290" width="31.42578125" style="6" customWidth="1"/>
    <col min="2291" max="2291" width="21.42578125" style="6" customWidth="1"/>
    <col min="2292" max="2292" width="19" style="6" customWidth="1"/>
    <col min="2293" max="2293" width="14" style="6" customWidth="1"/>
    <col min="2294" max="2294" width="19.140625" style="6" customWidth="1"/>
    <col min="2295" max="2295" width="15.85546875" style="6" customWidth="1"/>
    <col min="2296" max="2297" width="11.42578125" style="6"/>
    <col min="2298" max="2298" width="12.85546875" style="6" customWidth="1"/>
    <col min="2299" max="2299" width="11.42578125" style="6" customWidth="1"/>
    <col min="2300" max="2300" width="14.42578125" style="6" customWidth="1"/>
    <col min="2301" max="2543" width="11.42578125" style="6"/>
    <col min="2544" max="2544" width="14.42578125" style="6" customWidth="1"/>
    <col min="2545" max="2545" width="38" style="6" customWidth="1"/>
    <col min="2546" max="2546" width="31.42578125" style="6" customWidth="1"/>
    <col min="2547" max="2547" width="21.42578125" style="6" customWidth="1"/>
    <col min="2548" max="2548" width="19" style="6" customWidth="1"/>
    <col min="2549" max="2549" width="14" style="6" customWidth="1"/>
    <col min="2550" max="2550" width="19.140625" style="6" customWidth="1"/>
    <col min="2551" max="2551" width="15.85546875" style="6" customWidth="1"/>
    <col min="2552" max="2553" width="11.42578125" style="6"/>
    <col min="2554" max="2554" width="12.85546875" style="6" customWidth="1"/>
    <col min="2555" max="2555" width="11.42578125" style="6" customWidth="1"/>
    <col min="2556" max="2556" width="14.42578125" style="6" customWidth="1"/>
    <col min="2557" max="2799" width="11.42578125" style="6"/>
    <col min="2800" max="2800" width="14.42578125" style="6" customWidth="1"/>
    <col min="2801" max="2801" width="38" style="6" customWidth="1"/>
    <col min="2802" max="2802" width="31.42578125" style="6" customWidth="1"/>
    <col min="2803" max="2803" width="21.42578125" style="6" customWidth="1"/>
    <col min="2804" max="2804" width="19" style="6" customWidth="1"/>
    <col min="2805" max="2805" width="14" style="6" customWidth="1"/>
    <col min="2806" max="2806" width="19.140625" style="6" customWidth="1"/>
    <col min="2807" max="2807" width="15.85546875" style="6" customWidth="1"/>
    <col min="2808" max="2809" width="11.42578125" style="6"/>
    <col min="2810" max="2810" width="12.85546875" style="6" customWidth="1"/>
    <col min="2811" max="2811" width="11.42578125" style="6" customWidth="1"/>
    <col min="2812" max="2812" width="14.42578125" style="6" customWidth="1"/>
    <col min="2813" max="3055" width="11.42578125" style="6"/>
    <col min="3056" max="3056" width="14.42578125" style="6" customWidth="1"/>
    <col min="3057" max="3057" width="38" style="6" customWidth="1"/>
    <col min="3058" max="3058" width="31.42578125" style="6" customWidth="1"/>
    <col min="3059" max="3059" width="21.42578125" style="6" customWidth="1"/>
    <col min="3060" max="3060" width="19" style="6" customWidth="1"/>
    <col min="3061" max="3061" width="14" style="6" customWidth="1"/>
    <col min="3062" max="3062" width="19.140625" style="6" customWidth="1"/>
    <col min="3063" max="3063" width="15.85546875" style="6" customWidth="1"/>
    <col min="3064" max="3065" width="11.42578125" style="6"/>
    <col min="3066" max="3066" width="12.85546875" style="6" customWidth="1"/>
    <col min="3067" max="3067" width="11.42578125" style="6" customWidth="1"/>
    <col min="3068" max="3068" width="14.42578125" style="6" customWidth="1"/>
    <col min="3069" max="3311" width="11.42578125" style="6"/>
    <col min="3312" max="3312" width="14.42578125" style="6" customWidth="1"/>
    <col min="3313" max="3313" width="38" style="6" customWidth="1"/>
    <col min="3314" max="3314" width="31.42578125" style="6" customWidth="1"/>
    <col min="3315" max="3315" width="21.42578125" style="6" customWidth="1"/>
    <col min="3316" max="3316" width="19" style="6" customWidth="1"/>
    <col min="3317" max="3317" width="14" style="6" customWidth="1"/>
    <col min="3318" max="3318" width="19.140625" style="6" customWidth="1"/>
    <col min="3319" max="3319" width="15.85546875" style="6" customWidth="1"/>
    <col min="3320" max="3321" width="11.42578125" style="6"/>
    <col min="3322" max="3322" width="12.85546875" style="6" customWidth="1"/>
    <col min="3323" max="3323" width="11.42578125" style="6" customWidth="1"/>
    <col min="3324" max="3324" width="14.42578125" style="6" customWidth="1"/>
    <col min="3325" max="3567" width="11.42578125" style="6"/>
    <col min="3568" max="3568" width="14.42578125" style="6" customWidth="1"/>
    <col min="3569" max="3569" width="38" style="6" customWidth="1"/>
    <col min="3570" max="3570" width="31.42578125" style="6" customWidth="1"/>
    <col min="3571" max="3571" width="21.42578125" style="6" customWidth="1"/>
    <col min="3572" max="3572" width="19" style="6" customWidth="1"/>
    <col min="3573" max="3573" width="14" style="6" customWidth="1"/>
    <col min="3574" max="3574" width="19.140625" style="6" customWidth="1"/>
    <col min="3575" max="3575" width="15.85546875" style="6" customWidth="1"/>
    <col min="3576" max="3577" width="11.42578125" style="6"/>
    <col min="3578" max="3578" width="12.85546875" style="6" customWidth="1"/>
    <col min="3579" max="3579" width="11.42578125" style="6" customWidth="1"/>
    <col min="3580" max="3580" width="14.42578125" style="6" customWidth="1"/>
    <col min="3581" max="3823" width="11.42578125" style="6"/>
    <col min="3824" max="3824" width="14.42578125" style="6" customWidth="1"/>
    <col min="3825" max="3825" width="38" style="6" customWidth="1"/>
    <col min="3826" max="3826" width="31.42578125" style="6" customWidth="1"/>
    <col min="3827" max="3827" width="21.42578125" style="6" customWidth="1"/>
    <col min="3828" max="3828" width="19" style="6" customWidth="1"/>
    <col min="3829" max="3829" width="14" style="6" customWidth="1"/>
    <col min="3830" max="3830" width="19.140625" style="6" customWidth="1"/>
    <col min="3831" max="3831" width="15.85546875" style="6" customWidth="1"/>
    <col min="3832" max="3833" width="11.42578125" style="6"/>
    <col min="3834" max="3834" width="12.85546875" style="6" customWidth="1"/>
    <col min="3835" max="3835" width="11.42578125" style="6" customWidth="1"/>
    <col min="3836" max="3836" width="14.42578125" style="6" customWidth="1"/>
    <col min="3837" max="4079" width="11.42578125" style="6"/>
    <col min="4080" max="4080" width="14.42578125" style="6" customWidth="1"/>
    <col min="4081" max="4081" width="38" style="6" customWidth="1"/>
    <col min="4082" max="4082" width="31.42578125" style="6" customWidth="1"/>
    <col min="4083" max="4083" width="21.42578125" style="6" customWidth="1"/>
    <col min="4084" max="4084" width="19" style="6" customWidth="1"/>
    <col min="4085" max="4085" width="14" style="6" customWidth="1"/>
    <col min="4086" max="4086" width="19.140625" style="6" customWidth="1"/>
    <col min="4087" max="4087" width="15.85546875" style="6" customWidth="1"/>
    <col min="4088" max="4089" width="11.42578125" style="6"/>
    <col min="4090" max="4090" width="12.85546875" style="6" customWidth="1"/>
    <col min="4091" max="4091" width="11.42578125" style="6" customWidth="1"/>
    <col min="4092" max="4092" width="14.42578125" style="6" customWidth="1"/>
    <col min="4093" max="4335" width="11.42578125" style="6"/>
    <col min="4336" max="4336" width="14.42578125" style="6" customWidth="1"/>
    <col min="4337" max="4337" width="38" style="6" customWidth="1"/>
    <col min="4338" max="4338" width="31.42578125" style="6" customWidth="1"/>
    <col min="4339" max="4339" width="21.42578125" style="6" customWidth="1"/>
    <col min="4340" max="4340" width="19" style="6" customWidth="1"/>
    <col min="4341" max="4341" width="14" style="6" customWidth="1"/>
    <col min="4342" max="4342" width="19.140625" style="6" customWidth="1"/>
    <col min="4343" max="4343" width="15.85546875" style="6" customWidth="1"/>
    <col min="4344" max="4345" width="11.42578125" style="6"/>
    <col min="4346" max="4346" width="12.85546875" style="6" customWidth="1"/>
    <col min="4347" max="4347" width="11.42578125" style="6" customWidth="1"/>
    <col min="4348" max="4348" width="14.42578125" style="6" customWidth="1"/>
    <col min="4349" max="4591" width="11.42578125" style="6"/>
    <col min="4592" max="4592" width="14.42578125" style="6" customWidth="1"/>
    <col min="4593" max="4593" width="38" style="6" customWidth="1"/>
    <col min="4594" max="4594" width="31.42578125" style="6" customWidth="1"/>
    <col min="4595" max="4595" width="21.42578125" style="6" customWidth="1"/>
    <col min="4596" max="4596" width="19" style="6" customWidth="1"/>
    <col min="4597" max="4597" width="14" style="6" customWidth="1"/>
    <col min="4598" max="4598" width="19.140625" style="6" customWidth="1"/>
    <col min="4599" max="4599" width="15.85546875" style="6" customWidth="1"/>
    <col min="4600" max="4601" width="11.42578125" style="6"/>
    <col min="4602" max="4602" width="12.85546875" style="6" customWidth="1"/>
    <col min="4603" max="4603" width="11.42578125" style="6" customWidth="1"/>
    <col min="4604" max="4604" width="14.42578125" style="6" customWidth="1"/>
    <col min="4605" max="4847" width="11.42578125" style="6"/>
    <col min="4848" max="4848" width="14.42578125" style="6" customWidth="1"/>
    <col min="4849" max="4849" width="38" style="6" customWidth="1"/>
    <col min="4850" max="4850" width="31.42578125" style="6" customWidth="1"/>
    <col min="4851" max="4851" width="21.42578125" style="6" customWidth="1"/>
    <col min="4852" max="4852" width="19" style="6" customWidth="1"/>
    <col min="4853" max="4853" width="14" style="6" customWidth="1"/>
    <col min="4854" max="4854" width="19.140625" style="6" customWidth="1"/>
    <col min="4855" max="4855" width="15.85546875" style="6" customWidth="1"/>
    <col min="4856" max="4857" width="11.42578125" style="6"/>
    <col min="4858" max="4858" width="12.85546875" style="6" customWidth="1"/>
    <col min="4859" max="4859" width="11.42578125" style="6" customWidth="1"/>
    <col min="4860" max="4860" width="14.42578125" style="6" customWidth="1"/>
    <col min="4861" max="5103" width="11.42578125" style="6"/>
    <col min="5104" max="5104" width="14.42578125" style="6" customWidth="1"/>
    <col min="5105" max="5105" width="38" style="6" customWidth="1"/>
    <col min="5106" max="5106" width="31.42578125" style="6" customWidth="1"/>
    <col min="5107" max="5107" width="21.42578125" style="6" customWidth="1"/>
    <col min="5108" max="5108" width="19" style="6" customWidth="1"/>
    <col min="5109" max="5109" width="14" style="6" customWidth="1"/>
    <col min="5110" max="5110" width="19.140625" style="6" customWidth="1"/>
    <col min="5111" max="5111" width="15.85546875" style="6" customWidth="1"/>
    <col min="5112" max="5113" width="11.42578125" style="6"/>
    <col min="5114" max="5114" width="12.85546875" style="6" customWidth="1"/>
    <col min="5115" max="5115" width="11.42578125" style="6" customWidth="1"/>
    <col min="5116" max="5116" width="14.42578125" style="6" customWidth="1"/>
    <col min="5117" max="5359" width="11.42578125" style="6"/>
    <col min="5360" max="5360" width="14.42578125" style="6" customWidth="1"/>
    <col min="5361" max="5361" width="38" style="6" customWidth="1"/>
    <col min="5362" max="5362" width="31.42578125" style="6" customWidth="1"/>
    <col min="5363" max="5363" width="21.42578125" style="6" customWidth="1"/>
    <col min="5364" max="5364" width="19" style="6" customWidth="1"/>
    <col min="5365" max="5365" width="14" style="6" customWidth="1"/>
    <col min="5366" max="5366" width="19.140625" style="6" customWidth="1"/>
    <col min="5367" max="5367" width="15.85546875" style="6" customWidth="1"/>
    <col min="5368" max="5369" width="11.42578125" style="6"/>
    <col min="5370" max="5370" width="12.85546875" style="6" customWidth="1"/>
    <col min="5371" max="5371" width="11.42578125" style="6" customWidth="1"/>
    <col min="5372" max="5372" width="14.42578125" style="6" customWidth="1"/>
    <col min="5373" max="5615" width="11.42578125" style="6"/>
    <col min="5616" max="5616" width="14.42578125" style="6" customWidth="1"/>
    <col min="5617" max="5617" width="38" style="6" customWidth="1"/>
    <col min="5618" max="5618" width="31.42578125" style="6" customWidth="1"/>
    <col min="5619" max="5619" width="21.42578125" style="6" customWidth="1"/>
    <col min="5620" max="5620" width="19" style="6" customWidth="1"/>
    <col min="5621" max="5621" width="14" style="6" customWidth="1"/>
    <col min="5622" max="5622" width="19.140625" style="6" customWidth="1"/>
    <col min="5623" max="5623" width="15.85546875" style="6" customWidth="1"/>
    <col min="5624" max="5625" width="11.42578125" style="6"/>
    <col min="5626" max="5626" width="12.85546875" style="6" customWidth="1"/>
    <col min="5627" max="5627" width="11.42578125" style="6" customWidth="1"/>
    <col min="5628" max="5628" width="14.42578125" style="6" customWidth="1"/>
    <col min="5629" max="5871" width="11.42578125" style="6"/>
    <col min="5872" max="5872" width="14.42578125" style="6" customWidth="1"/>
    <col min="5873" max="5873" width="38" style="6" customWidth="1"/>
    <col min="5874" max="5874" width="31.42578125" style="6" customWidth="1"/>
    <col min="5875" max="5875" width="21.42578125" style="6" customWidth="1"/>
    <col min="5876" max="5876" width="19" style="6" customWidth="1"/>
    <col min="5877" max="5877" width="14" style="6" customWidth="1"/>
    <col min="5878" max="5878" width="19.140625" style="6" customWidth="1"/>
    <col min="5879" max="5879" width="15.85546875" style="6" customWidth="1"/>
    <col min="5880" max="5881" width="11.42578125" style="6"/>
    <col min="5882" max="5882" width="12.85546875" style="6" customWidth="1"/>
    <col min="5883" max="5883" width="11.42578125" style="6" customWidth="1"/>
    <col min="5884" max="5884" width="14.42578125" style="6" customWidth="1"/>
    <col min="5885" max="6127" width="11.42578125" style="6"/>
    <col min="6128" max="6128" width="14.42578125" style="6" customWidth="1"/>
    <col min="6129" max="6129" width="38" style="6" customWidth="1"/>
    <col min="6130" max="6130" width="31.42578125" style="6" customWidth="1"/>
    <col min="6131" max="6131" width="21.42578125" style="6" customWidth="1"/>
    <col min="6132" max="6132" width="19" style="6" customWidth="1"/>
    <col min="6133" max="6133" width="14" style="6" customWidth="1"/>
    <col min="6134" max="6134" width="19.140625" style="6" customWidth="1"/>
    <col min="6135" max="6135" width="15.85546875" style="6" customWidth="1"/>
    <col min="6136" max="6137" width="11.42578125" style="6"/>
    <col min="6138" max="6138" width="12.85546875" style="6" customWidth="1"/>
    <col min="6139" max="6139" width="11.42578125" style="6" customWidth="1"/>
    <col min="6140" max="6140" width="14.42578125" style="6" customWidth="1"/>
    <col min="6141" max="6383" width="11.42578125" style="6"/>
    <col min="6384" max="6384" width="14.42578125" style="6" customWidth="1"/>
    <col min="6385" max="6385" width="38" style="6" customWidth="1"/>
    <col min="6386" max="6386" width="31.42578125" style="6" customWidth="1"/>
    <col min="6387" max="6387" width="21.42578125" style="6" customWidth="1"/>
    <col min="6388" max="6388" width="19" style="6" customWidth="1"/>
    <col min="6389" max="6389" width="14" style="6" customWidth="1"/>
    <col min="6390" max="6390" width="19.140625" style="6" customWidth="1"/>
    <col min="6391" max="6391" width="15.85546875" style="6" customWidth="1"/>
    <col min="6392" max="6393" width="11.42578125" style="6"/>
    <col min="6394" max="6394" width="12.85546875" style="6" customWidth="1"/>
    <col min="6395" max="6395" width="11.42578125" style="6" customWidth="1"/>
    <col min="6396" max="6396" width="14.42578125" style="6" customWidth="1"/>
    <col min="6397" max="6639" width="11.42578125" style="6"/>
    <col min="6640" max="6640" width="14.42578125" style="6" customWidth="1"/>
    <col min="6641" max="6641" width="38" style="6" customWidth="1"/>
    <col min="6642" max="6642" width="31.42578125" style="6" customWidth="1"/>
    <col min="6643" max="6643" width="21.42578125" style="6" customWidth="1"/>
    <col min="6644" max="6644" width="19" style="6" customWidth="1"/>
    <col min="6645" max="6645" width="14" style="6" customWidth="1"/>
    <col min="6646" max="6646" width="19.140625" style="6" customWidth="1"/>
    <col min="6647" max="6647" width="15.85546875" style="6" customWidth="1"/>
    <col min="6648" max="6649" width="11.42578125" style="6"/>
    <col min="6650" max="6650" width="12.85546875" style="6" customWidth="1"/>
    <col min="6651" max="6651" width="11.42578125" style="6" customWidth="1"/>
    <col min="6652" max="6652" width="14.42578125" style="6" customWidth="1"/>
    <col min="6653" max="6895" width="11.42578125" style="6"/>
    <col min="6896" max="6896" width="14.42578125" style="6" customWidth="1"/>
    <col min="6897" max="6897" width="38" style="6" customWidth="1"/>
    <col min="6898" max="6898" width="31.42578125" style="6" customWidth="1"/>
    <col min="6899" max="6899" width="21.42578125" style="6" customWidth="1"/>
    <col min="6900" max="6900" width="19" style="6" customWidth="1"/>
    <col min="6901" max="6901" width="14" style="6" customWidth="1"/>
    <col min="6902" max="6902" width="19.140625" style="6" customWidth="1"/>
    <col min="6903" max="6903" width="15.85546875" style="6" customWidth="1"/>
    <col min="6904" max="6905" width="11.42578125" style="6"/>
    <col min="6906" max="6906" width="12.85546875" style="6" customWidth="1"/>
    <col min="6907" max="6907" width="11.42578125" style="6" customWidth="1"/>
    <col min="6908" max="6908" width="14.42578125" style="6" customWidth="1"/>
    <col min="6909" max="7151" width="11.42578125" style="6"/>
    <col min="7152" max="7152" width="14.42578125" style="6" customWidth="1"/>
    <col min="7153" max="7153" width="38" style="6" customWidth="1"/>
    <col min="7154" max="7154" width="31.42578125" style="6" customWidth="1"/>
    <col min="7155" max="7155" width="21.42578125" style="6" customWidth="1"/>
    <col min="7156" max="7156" width="19" style="6" customWidth="1"/>
    <col min="7157" max="7157" width="14" style="6" customWidth="1"/>
    <col min="7158" max="7158" width="19.140625" style="6" customWidth="1"/>
    <col min="7159" max="7159" width="15.85546875" style="6" customWidth="1"/>
    <col min="7160" max="7161" width="11.42578125" style="6"/>
    <col min="7162" max="7162" width="12.85546875" style="6" customWidth="1"/>
    <col min="7163" max="7163" width="11.42578125" style="6" customWidth="1"/>
    <col min="7164" max="7164" width="14.42578125" style="6" customWidth="1"/>
    <col min="7165" max="7407" width="11.42578125" style="6"/>
    <col min="7408" max="7408" width="14.42578125" style="6" customWidth="1"/>
    <col min="7409" max="7409" width="38" style="6" customWidth="1"/>
    <col min="7410" max="7410" width="31.42578125" style="6" customWidth="1"/>
    <col min="7411" max="7411" width="21.42578125" style="6" customWidth="1"/>
    <col min="7412" max="7412" width="19" style="6" customWidth="1"/>
    <col min="7413" max="7413" width="14" style="6" customWidth="1"/>
    <col min="7414" max="7414" width="19.140625" style="6" customWidth="1"/>
    <col min="7415" max="7415" width="15.85546875" style="6" customWidth="1"/>
    <col min="7416" max="7417" width="11.42578125" style="6"/>
    <col min="7418" max="7418" width="12.85546875" style="6" customWidth="1"/>
    <col min="7419" max="7419" width="11.42578125" style="6" customWidth="1"/>
    <col min="7420" max="7420" width="14.42578125" style="6" customWidth="1"/>
    <col min="7421" max="7663" width="11.42578125" style="6"/>
    <col min="7664" max="7664" width="14.42578125" style="6" customWidth="1"/>
    <col min="7665" max="7665" width="38" style="6" customWidth="1"/>
    <col min="7666" max="7666" width="31.42578125" style="6" customWidth="1"/>
    <col min="7667" max="7667" width="21.42578125" style="6" customWidth="1"/>
    <col min="7668" max="7668" width="19" style="6" customWidth="1"/>
    <col min="7669" max="7669" width="14" style="6" customWidth="1"/>
    <col min="7670" max="7670" width="19.140625" style="6" customWidth="1"/>
    <col min="7671" max="7671" width="15.85546875" style="6" customWidth="1"/>
    <col min="7672" max="7673" width="11.42578125" style="6"/>
    <col min="7674" max="7674" width="12.85546875" style="6" customWidth="1"/>
    <col min="7675" max="7675" width="11.42578125" style="6" customWidth="1"/>
    <col min="7676" max="7676" width="14.42578125" style="6" customWidth="1"/>
    <col min="7677" max="7919" width="11.42578125" style="6"/>
    <col min="7920" max="7920" width="14.42578125" style="6" customWidth="1"/>
    <col min="7921" max="7921" width="38" style="6" customWidth="1"/>
    <col min="7922" max="7922" width="31.42578125" style="6" customWidth="1"/>
    <col min="7923" max="7923" width="21.42578125" style="6" customWidth="1"/>
    <col min="7924" max="7924" width="19" style="6" customWidth="1"/>
    <col min="7925" max="7925" width="14" style="6" customWidth="1"/>
    <col min="7926" max="7926" width="19.140625" style="6" customWidth="1"/>
    <col min="7927" max="7927" width="15.85546875" style="6" customWidth="1"/>
    <col min="7928" max="7929" width="11.42578125" style="6"/>
    <col min="7930" max="7930" width="12.85546875" style="6" customWidth="1"/>
    <col min="7931" max="7931" width="11.42578125" style="6" customWidth="1"/>
    <col min="7932" max="7932" width="14.42578125" style="6" customWidth="1"/>
    <col min="7933" max="8175" width="11.42578125" style="6"/>
    <col min="8176" max="8176" width="14.42578125" style="6" customWidth="1"/>
    <col min="8177" max="8177" width="38" style="6" customWidth="1"/>
    <col min="8178" max="8178" width="31.42578125" style="6" customWidth="1"/>
    <col min="8179" max="8179" width="21.42578125" style="6" customWidth="1"/>
    <col min="8180" max="8180" width="19" style="6" customWidth="1"/>
    <col min="8181" max="8181" width="14" style="6" customWidth="1"/>
    <col min="8182" max="8182" width="19.140625" style="6" customWidth="1"/>
    <col min="8183" max="8183" width="15.85546875" style="6" customWidth="1"/>
    <col min="8184" max="8185" width="11.42578125" style="6"/>
    <col min="8186" max="8186" width="12.85546875" style="6" customWidth="1"/>
    <col min="8187" max="8187" width="11.42578125" style="6" customWidth="1"/>
    <col min="8188" max="8188" width="14.42578125" style="6" customWidth="1"/>
    <col min="8189" max="8431" width="11.42578125" style="6"/>
    <col min="8432" max="8432" width="14.42578125" style="6" customWidth="1"/>
    <col min="8433" max="8433" width="38" style="6" customWidth="1"/>
    <col min="8434" max="8434" width="31.42578125" style="6" customWidth="1"/>
    <col min="8435" max="8435" width="21.42578125" style="6" customWidth="1"/>
    <col min="8436" max="8436" width="19" style="6" customWidth="1"/>
    <col min="8437" max="8437" width="14" style="6" customWidth="1"/>
    <col min="8438" max="8438" width="19.140625" style="6" customWidth="1"/>
    <col min="8439" max="8439" width="15.85546875" style="6" customWidth="1"/>
    <col min="8440" max="8441" width="11.42578125" style="6"/>
    <col min="8442" max="8442" width="12.85546875" style="6" customWidth="1"/>
    <col min="8443" max="8443" width="11.42578125" style="6" customWidth="1"/>
    <col min="8444" max="8444" width="14.42578125" style="6" customWidth="1"/>
    <col min="8445" max="8687" width="11.42578125" style="6"/>
    <col min="8688" max="8688" width="14.42578125" style="6" customWidth="1"/>
    <col min="8689" max="8689" width="38" style="6" customWidth="1"/>
    <col min="8690" max="8690" width="31.42578125" style="6" customWidth="1"/>
    <col min="8691" max="8691" width="21.42578125" style="6" customWidth="1"/>
    <col min="8692" max="8692" width="19" style="6" customWidth="1"/>
    <col min="8693" max="8693" width="14" style="6" customWidth="1"/>
    <col min="8694" max="8694" width="19.140625" style="6" customWidth="1"/>
    <col min="8695" max="8695" width="15.85546875" style="6" customWidth="1"/>
    <col min="8696" max="8697" width="11.42578125" style="6"/>
    <col min="8698" max="8698" width="12.85546875" style="6" customWidth="1"/>
    <col min="8699" max="8699" width="11.42578125" style="6" customWidth="1"/>
    <col min="8700" max="8700" width="14.42578125" style="6" customWidth="1"/>
    <col min="8701" max="8943" width="11.42578125" style="6"/>
    <col min="8944" max="8944" width="14.42578125" style="6" customWidth="1"/>
    <col min="8945" max="8945" width="38" style="6" customWidth="1"/>
    <col min="8946" max="8946" width="31.42578125" style="6" customWidth="1"/>
    <col min="8947" max="8947" width="21.42578125" style="6" customWidth="1"/>
    <col min="8948" max="8948" width="19" style="6" customWidth="1"/>
    <col min="8949" max="8949" width="14" style="6" customWidth="1"/>
    <col min="8950" max="8950" width="19.140625" style="6" customWidth="1"/>
    <col min="8951" max="8951" width="15.85546875" style="6" customWidth="1"/>
    <col min="8952" max="8953" width="11.42578125" style="6"/>
    <col min="8954" max="8954" width="12.85546875" style="6" customWidth="1"/>
    <col min="8955" max="8955" width="11.42578125" style="6" customWidth="1"/>
    <col min="8956" max="8956" width="14.42578125" style="6" customWidth="1"/>
    <col min="8957" max="9199" width="11.42578125" style="6"/>
    <col min="9200" max="9200" width="14.42578125" style="6" customWidth="1"/>
    <col min="9201" max="9201" width="38" style="6" customWidth="1"/>
    <col min="9202" max="9202" width="31.42578125" style="6" customWidth="1"/>
    <col min="9203" max="9203" width="21.42578125" style="6" customWidth="1"/>
    <col min="9204" max="9204" width="19" style="6" customWidth="1"/>
    <col min="9205" max="9205" width="14" style="6" customWidth="1"/>
    <col min="9206" max="9206" width="19.140625" style="6" customWidth="1"/>
    <col min="9207" max="9207" width="15.85546875" style="6" customWidth="1"/>
    <col min="9208" max="9209" width="11.42578125" style="6"/>
    <col min="9210" max="9210" width="12.85546875" style="6" customWidth="1"/>
    <col min="9211" max="9211" width="11.42578125" style="6" customWidth="1"/>
    <col min="9212" max="9212" width="14.42578125" style="6" customWidth="1"/>
    <col min="9213" max="9455" width="11.42578125" style="6"/>
    <col min="9456" max="9456" width="14.42578125" style="6" customWidth="1"/>
    <col min="9457" max="9457" width="38" style="6" customWidth="1"/>
    <col min="9458" max="9458" width="31.42578125" style="6" customWidth="1"/>
    <col min="9459" max="9459" width="21.42578125" style="6" customWidth="1"/>
    <col min="9460" max="9460" width="19" style="6" customWidth="1"/>
    <col min="9461" max="9461" width="14" style="6" customWidth="1"/>
    <col min="9462" max="9462" width="19.140625" style="6" customWidth="1"/>
    <col min="9463" max="9463" width="15.85546875" style="6" customWidth="1"/>
    <col min="9464" max="9465" width="11.42578125" style="6"/>
    <col min="9466" max="9466" width="12.85546875" style="6" customWidth="1"/>
    <col min="9467" max="9467" width="11.42578125" style="6" customWidth="1"/>
    <col min="9468" max="9468" width="14.42578125" style="6" customWidth="1"/>
    <col min="9469" max="9711" width="11.42578125" style="6"/>
    <col min="9712" max="9712" width="14.42578125" style="6" customWidth="1"/>
    <col min="9713" max="9713" width="38" style="6" customWidth="1"/>
    <col min="9714" max="9714" width="31.42578125" style="6" customWidth="1"/>
    <col min="9715" max="9715" width="21.42578125" style="6" customWidth="1"/>
    <col min="9716" max="9716" width="19" style="6" customWidth="1"/>
    <col min="9717" max="9717" width="14" style="6" customWidth="1"/>
    <col min="9718" max="9718" width="19.140625" style="6" customWidth="1"/>
    <col min="9719" max="9719" width="15.85546875" style="6" customWidth="1"/>
    <col min="9720" max="9721" width="11.42578125" style="6"/>
    <col min="9722" max="9722" width="12.85546875" style="6" customWidth="1"/>
    <col min="9723" max="9723" width="11.42578125" style="6" customWidth="1"/>
    <col min="9724" max="9724" width="14.42578125" style="6" customWidth="1"/>
    <col min="9725" max="9967" width="11.42578125" style="6"/>
    <col min="9968" max="9968" width="14.42578125" style="6" customWidth="1"/>
    <col min="9969" max="9969" width="38" style="6" customWidth="1"/>
    <col min="9970" max="9970" width="31.42578125" style="6" customWidth="1"/>
    <col min="9971" max="9971" width="21.42578125" style="6" customWidth="1"/>
    <col min="9972" max="9972" width="19" style="6" customWidth="1"/>
    <col min="9973" max="9973" width="14" style="6" customWidth="1"/>
    <col min="9974" max="9974" width="19.140625" style="6" customWidth="1"/>
    <col min="9975" max="9975" width="15.85546875" style="6" customWidth="1"/>
    <col min="9976" max="9977" width="11.42578125" style="6"/>
    <col min="9978" max="9978" width="12.85546875" style="6" customWidth="1"/>
    <col min="9979" max="9979" width="11.42578125" style="6" customWidth="1"/>
    <col min="9980" max="9980" width="14.42578125" style="6" customWidth="1"/>
    <col min="9981" max="10223" width="11.42578125" style="6"/>
    <col min="10224" max="10224" width="14.42578125" style="6" customWidth="1"/>
    <col min="10225" max="10225" width="38" style="6" customWidth="1"/>
    <col min="10226" max="10226" width="31.42578125" style="6" customWidth="1"/>
    <col min="10227" max="10227" width="21.42578125" style="6" customWidth="1"/>
    <col min="10228" max="10228" width="19" style="6" customWidth="1"/>
    <col min="10229" max="10229" width="14" style="6" customWidth="1"/>
    <col min="10230" max="10230" width="19.140625" style="6" customWidth="1"/>
    <col min="10231" max="10231" width="15.85546875" style="6" customWidth="1"/>
    <col min="10232" max="10233" width="11.42578125" style="6"/>
    <col min="10234" max="10234" width="12.85546875" style="6" customWidth="1"/>
    <col min="10235" max="10235" width="11.42578125" style="6" customWidth="1"/>
    <col min="10236" max="10236" width="14.42578125" style="6" customWidth="1"/>
    <col min="10237" max="10479" width="11.42578125" style="6"/>
    <col min="10480" max="10480" width="14.42578125" style="6" customWidth="1"/>
    <col min="10481" max="10481" width="38" style="6" customWidth="1"/>
    <col min="10482" max="10482" width="31.42578125" style="6" customWidth="1"/>
    <col min="10483" max="10483" width="21.42578125" style="6" customWidth="1"/>
    <col min="10484" max="10484" width="19" style="6" customWidth="1"/>
    <col min="10485" max="10485" width="14" style="6" customWidth="1"/>
    <col min="10486" max="10486" width="19.140625" style="6" customWidth="1"/>
    <col min="10487" max="10487" width="15.85546875" style="6" customWidth="1"/>
    <col min="10488" max="10489" width="11.42578125" style="6"/>
    <col min="10490" max="10490" width="12.85546875" style="6" customWidth="1"/>
    <col min="10491" max="10491" width="11.42578125" style="6" customWidth="1"/>
    <col min="10492" max="10492" width="14.42578125" style="6" customWidth="1"/>
    <col min="10493" max="10735" width="11.42578125" style="6"/>
    <col min="10736" max="10736" width="14.42578125" style="6" customWidth="1"/>
    <col min="10737" max="10737" width="38" style="6" customWidth="1"/>
    <col min="10738" max="10738" width="31.42578125" style="6" customWidth="1"/>
    <col min="10739" max="10739" width="21.42578125" style="6" customWidth="1"/>
    <col min="10740" max="10740" width="19" style="6" customWidth="1"/>
    <col min="10741" max="10741" width="14" style="6" customWidth="1"/>
    <col min="10742" max="10742" width="19.140625" style="6" customWidth="1"/>
    <col min="10743" max="10743" width="15.85546875" style="6" customWidth="1"/>
    <col min="10744" max="10745" width="11.42578125" style="6"/>
    <col min="10746" max="10746" width="12.85546875" style="6" customWidth="1"/>
    <col min="10747" max="10747" width="11.42578125" style="6" customWidth="1"/>
    <col min="10748" max="10748" width="14.42578125" style="6" customWidth="1"/>
    <col min="10749" max="10991" width="11.42578125" style="6"/>
    <col min="10992" max="10992" width="14.42578125" style="6" customWidth="1"/>
    <col min="10993" max="10993" width="38" style="6" customWidth="1"/>
    <col min="10994" max="10994" width="31.42578125" style="6" customWidth="1"/>
    <col min="10995" max="10995" width="21.42578125" style="6" customWidth="1"/>
    <col min="10996" max="10996" width="19" style="6" customWidth="1"/>
    <col min="10997" max="10997" width="14" style="6" customWidth="1"/>
    <col min="10998" max="10998" width="19.140625" style="6" customWidth="1"/>
    <col min="10999" max="10999" width="15.85546875" style="6" customWidth="1"/>
    <col min="11000" max="11001" width="11.42578125" style="6"/>
    <col min="11002" max="11002" width="12.85546875" style="6" customWidth="1"/>
    <col min="11003" max="11003" width="11.42578125" style="6" customWidth="1"/>
    <col min="11004" max="11004" width="14.42578125" style="6" customWidth="1"/>
    <col min="11005" max="11247" width="11.42578125" style="6"/>
    <col min="11248" max="11248" width="14.42578125" style="6" customWidth="1"/>
    <col min="11249" max="11249" width="38" style="6" customWidth="1"/>
    <col min="11250" max="11250" width="31.42578125" style="6" customWidth="1"/>
    <col min="11251" max="11251" width="21.42578125" style="6" customWidth="1"/>
    <col min="11252" max="11252" width="19" style="6" customWidth="1"/>
    <col min="11253" max="11253" width="14" style="6" customWidth="1"/>
    <col min="11254" max="11254" width="19.140625" style="6" customWidth="1"/>
    <col min="11255" max="11255" width="15.85546875" style="6" customWidth="1"/>
    <col min="11256" max="11257" width="11.42578125" style="6"/>
    <col min="11258" max="11258" width="12.85546875" style="6" customWidth="1"/>
    <col min="11259" max="11259" width="11.42578125" style="6" customWidth="1"/>
    <col min="11260" max="11260" width="14.42578125" style="6" customWidth="1"/>
    <col min="11261" max="11503" width="11.42578125" style="6"/>
    <col min="11504" max="11504" width="14.42578125" style="6" customWidth="1"/>
    <col min="11505" max="11505" width="38" style="6" customWidth="1"/>
    <col min="11506" max="11506" width="31.42578125" style="6" customWidth="1"/>
    <col min="11507" max="11507" width="21.42578125" style="6" customWidth="1"/>
    <col min="11508" max="11508" width="19" style="6" customWidth="1"/>
    <col min="11509" max="11509" width="14" style="6" customWidth="1"/>
    <col min="11510" max="11510" width="19.140625" style="6" customWidth="1"/>
    <col min="11511" max="11511" width="15.85546875" style="6" customWidth="1"/>
    <col min="11512" max="11513" width="11.42578125" style="6"/>
    <col min="11514" max="11514" width="12.85546875" style="6" customWidth="1"/>
    <col min="11515" max="11515" width="11.42578125" style="6" customWidth="1"/>
    <col min="11516" max="11516" width="14.42578125" style="6" customWidth="1"/>
    <col min="11517" max="11759" width="11.42578125" style="6"/>
    <col min="11760" max="11760" width="14.42578125" style="6" customWidth="1"/>
    <col min="11761" max="11761" width="38" style="6" customWidth="1"/>
    <col min="11762" max="11762" width="31.42578125" style="6" customWidth="1"/>
    <col min="11763" max="11763" width="21.42578125" style="6" customWidth="1"/>
    <col min="11764" max="11764" width="19" style="6" customWidth="1"/>
    <col min="11765" max="11765" width="14" style="6" customWidth="1"/>
    <col min="11766" max="11766" width="19.140625" style="6" customWidth="1"/>
    <col min="11767" max="11767" width="15.85546875" style="6" customWidth="1"/>
    <col min="11768" max="11769" width="11.42578125" style="6"/>
    <col min="11770" max="11770" width="12.85546875" style="6" customWidth="1"/>
    <col min="11771" max="11771" width="11.42578125" style="6" customWidth="1"/>
    <col min="11772" max="11772" width="14.42578125" style="6" customWidth="1"/>
    <col min="11773" max="12015" width="11.42578125" style="6"/>
    <col min="12016" max="12016" width="14.42578125" style="6" customWidth="1"/>
    <col min="12017" max="12017" width="38" style="6" customWidth="1"/>
    <col min="12018" max="12018" width="31.42578125" style="6" customWidth="1"/>
    <col min="12019" max="12019" width="21.42578125" style="6" customWidth="1"/>
    <col min="12020" max="12020" width="19" style="6" customWidth="1"/>
    <col min="12021" max="12021" width="14" style="6" customWidth="1"/>
    <col min="12022" max="12022" width="19.140625" style="6" customWidth="1"/>
    <col min="12023" max="12023" width="15.85546875" style="6" customWidth="1"/>
    <col min="12024" max="12025" width="11.42578125" style="6"/>
    <col min="12026" max="12026" width="12.85546875" style="6" customWidth="1"/>
    <col min="12027" max="12027" width="11.42578125" style="6" customWidth="1"/>
    <col min="12028" max="12028" width="14.42578125" style="6" customWidth="1"/>
    <col min="12029" max="12271" width="11.42578125" style="6"/>
    <col min="12272" max="12272" width="14.42578125" style="6" customWidth="1"/>
    <col min="12273" max="12273" width="38" style="6" customWidth="1"/>
    <col min="12274" max="12274" width="31.42578125" style="6" customWidth="1"/>
    <col min="12275" max="12275" width="21.42578125" style="6" customWidth="1"/>
    <col min="12276" max="12276" width="19" style="6" customWidth="1"/>
    <col min="12277" max="12277" width="14" style="6" customWidth="1"/>
    <col min="12278" max="12278" width="19.140625" style="6" customWidth="1"/>
    <col min="12279" max="12279" width="15.85546875" style="6" customWidth="1"/>
    <col min="12280" max="12281" width="11.42578125" style="6"/>
    <col min="12282" max="12282" width="12.85546875" style="6" customWidth="1"/>
    <col min="12283" max="12283" width="11.42578125" style="6" customWidth="1"/>
    <col min="12284" max="12284" width="14.42578125" style="6" customWidth="1"/>
    <col min="12285" max="12527" width="11.42578125" style="6"/>
    <col min="12528" max="12528" width="14.42578125" style="6" customWidth="1"/>
    <col min="12529" max="12529" width="38" style="6" customWidth="1"/>
    <col min="12530" max="12530" width="31.42578125" style="6" customWidth="1"/>
    <col min="12531" max="12531" width="21.42578125" style="6" customWidth="1"/>
    <col min="12532" max="12532" width="19" style="6" customWidth="1"/>
    <col min="12533" max="12533" width="14" style="6" customWidth="1"/>
    <col min="12534" max="12534" width="19.140625" style="6" customWidth="1"/>
    <col min="12535" max="12535" width="15.85546875" style="6" customWidth="1"/>
    <col min="12536" max="12537" width="11.42578125" style="6"/>
    <col min="12538" max="12538" width="12.85546875" style="6" customWidth="1"/>
    <col min="12539" max="12539" width="11.42578125" style="6" customWidth="1"/>
    <col min="12540" max="12540" width="14.42578125" style="6" customWidth="1"/>
    <col min="12541" max="12783" width="11.42578125" style="6"/>
    <col min="12784" max="12784" width="14.42578125" style="6" customWidth="1"/>
    <col min="12785" max="12785" width="38" style="6" customWidth="1"/>
    <col min="12786" max="12786" width="31.42578125" style="6" customWidth="1"/>
    <col min="12787" max="12787" width="21.42578125" style="6" customWidth="1"/>
    <col min="12788" max="12788" width="19" style="6" customWidth="1"/>
    <col min="12789" max="12789" width="14" style="6" customWidth="1"/>
    <col min="12790" max="12790" width="19.140625" style="6" customWidth="1"/>
    <col min="12791" max="12791" width="15.85546875" style="6" customWidth="1"/>
    <col min="12792" max="12793" width="11.42578125" style="6"/>
    <col min="12794" max="12794" width="12.85546875" style="6" customWidth="1"/>
    <col min="12795" max="12795" width="11.42578125" style="6" customWidth="1"/>
    <col min="12796" max="12796" width="14.42578125" style="6" customWidth="1"/>
    <col min="12797" max="13039" width="11.42578125" style="6"/>
    <col min="13040" max="13040" width="14.42578125" style="6" customWidth="1"/>
    <col min="13041" max="13041" width="38" style="6" customWidth="1"/>
    <col min="13042" max="13042" width="31.42578125" style="6" customWidth="1"/>
    <col min="13043" max="13043" width="21.42578125" style="6" customWidth="1"/>
    <col min="13044" max="13044" width="19" style="6" customWidth="1"/>
    <col min="13045" max="13045" width="14" style="6" customWidth="1"/>
    <col min="13046" max="13046" width="19.140625" style="6" customWidth="1"/>
    <col min="13047" max="13047" width="15.85546875" style="6" customWidth="1"/>
    <col min="13048" max="13049" width="11.42578125" style="6"/>
    <col min="13050" max="13050" width="12.85546875" style="6" customWidth="1"/>
    <col min="13051" max="13051" width="11.42578125" style="6" customWidth="1"/>
    <col min="13052" max="13052" width="14.42578125" style="6" customWidth="1"/>
    <col min="13053" max="13295" width="11.42578125" style="6"/>
    <col min="13296" max="13296" width="14.42578125" style="6" customWidth="1"/>
    <col min="13297" max="13297" width="38" style="6" customWidth="1"/>
    <col min="13298" max="13298" width="31.42578125" style="6" customWidth="1"/>
    <col min="13299" max="13299" width="21.42578125" style="6" customWidth="1"/>
    <col min="13300" max="13300" width="19" style="6" customWidth="1"/>
    <col min="13301" max="13301" width="14" style="6" customWidth="1"/>
    <col min="13302" max="13302" width="19.140625" style="6" customWidth="1"/>
    <col min="13303" max="13303" width="15.85546875" style="6" customWidth="1"/>
    <col min="13304" max="13305" width="11.42578125" style="6"/>
    <col min="13306" max="13306" width="12.85546875" style="6" customWidth="1"/>
    <col min="13307" max="13307" width="11.42578125" style="6" customWidth="1"/>
    <col min="13308" max="13308" width="14.42578125" style="6" customWidth="1"/>
    <col min="13309" max="13551" width="11.42578125" style="6"/>
    <col min="13552" max="13552" width="14.42578125" style="6" customWidth="1"/>
    <col min="13553" max="13553" width="38" style="6" customWidth="1"/>
    <col min="13554" max="13554" width="31.42578125" style="6" customWidth="1"/>
    <col min="13555" max="13555" width="21.42578125" style="6" customWidth="1"/>
    <col min="13556" max="13556" width="19" style="6" customWidth="1"/>
    <col min="13557" max="13557" width="14" style="6" customWidth="1"/>
    <col min="13558" max="13558" width="19.140625" style="6" customWidth="1"/>
    <col min="13559" max="13559" width="15.85546875" style="6" customWidth="1"/>
    <col min="13560" max="13561" width="11.42578125" style="6"/>
    <col min="13562" max="13562" width="12.85546875" style="6" customWidth="1"/>
    <col min="13563" max="13563" width="11.42578125" style="6" customWidth="1"/>
    <col min="13564" max="13564" width="14.42578125" style="6" customWidth="1"/>
    <col min="13565" max="13807" width="11.42578125" style="6"/>
    <col min="13808" max="13808" width="14.42578125" style="6" customWidth="1"/>
    <col min="13809" max="13809" width="38" style="6" customWidth="1"/>
    <col min="13810" max="13810" width="31.42578125" style="6" customWidth="1"/>
    <col min="13811" max="13811" width="21.42578125" style="6" customWidth="1"/>
    <col min="13812" max="13812" width="19" style="6" customWidth="1"/>
    <col min="13813" max="13813" width="14" style="6" customWidth="1"/>
    <col min="13814" max="13814" width="19.140625" style="6" customWidth="1"/>
    <col min="13815" max="13815" width="15.85546875" style="6" customWidth="1"/>
    <col min="13816" max="13817" width="11.42578125" style="6"/>
    <col min="13818" max="13818" width="12.85546875" style="6" customWidth="1"/>
    <col min="13819" max="13819" width="11.42578125" style="6" customWidth="1"/>
    <col min="13820" max="13820" width="14.42578125" style="6" customWidth="1"/>
    <col min="13821" max="14063" width="11.42578125" style="6"/>
    <col min="14064" max="14064" width="14.42578125" style="6" customWidth="1"/>
    <col min="14065" max="14065" width="38" style="6" customWidth="1"/>
    <col min="14066" max="14066" width="31.42578125" style="6" customWidth="1"/>
    <col min="14067" max="14067" width="21.42578125" style="6" customWidth="1"/>
    <col min="14068" max="14068" width="19" style="6" customWidth="1"/>
    <col min="14069" max="14069" width="14" style="6" customWidth="1"/>
    <col min="14070" max="14070" width="19.140625" style="6" customWidth="1"/>
    <col min="14071" max="14071" width="15.85546875" style="6" customWidth="1"/>
    <col min="14072" max="14073" width="11.42578125" style="6"/>
    <col min="14074" max="14074" width="12.85546875" style="6" customWidth="1"/>
    <col min="14075" max="14075" width="11.42578125" style="6" customWidth="1"/>
    <col min="14076" max="14076" width="14.42578125" style="6" customWidth="1"/>
    <col min="14077" max="14319" width="11.42578125" style="6"/>
    <col min="14320" max="14320" width="14.42578125" style="6" customWidth="1"/>
    <col min="14321" max="14321" width="38" style="6" customWidth="1"/>
    <col min="14322" max="14322" width="31.42578125" style="6" customWidth="1"/>
    <col min="14323" max="14323" width="21.42578125" style="6" customWidth="1"/>
    <col min="14324" max="14324" width="19" style="6" customWidth="1"/>
    <col min="14325" max="14325" width="14" style="6" customWidth="1"/>
    <col min="14326" max="14326" width="19.140625" style="6" customWidth="1"/>
    <col min="14327" max="14327" width="15.85546875" style="6" customWidth="1"/>
    <col min="14328" max="14329" width="11.42578125" style="6"/>
    <col min="14330" max="14330" width="12.85546875" style="6" customWidth="1"/>
    <col min="14331" max="14331" width="11.42578125" style="6" customWidth="1"/>
    <col min="14332" max="14332" width="14.42578125" style="6" customWidth="1"/>
    <col min="14333" max="14575" width="11.42578125" style="6"/>
    <col min="14576" max="14576" width="14.42578125" style="6" customWidth="1"/>
    <col min="14577" max="14577" width="38" style="6" customWidth="1"/>
    <col min="14578" max="14578" width="31.42578125" style="6" customWidth="1"/>
    <col min="14579" max="14579" width="21.42578125" style="6" customWidth="1"/>
    <col min="14580" max="14580" width="19" style="6" customWidth="1"/>
    <col min="14581" max="14581" width="14" style="6" customWidth="1"/>
    <col min="14582" max="14582" width="19.140625" style="6" customWidth="1"/>
    <col min="14583" max="14583" width="15.85546875" style="6" customWidth="1"/>
    <col min="14584" max="14585" width="11.42578125" style="6"/>
    <col min="14586" max="14586" width="12.85546875" style="6" customWidth="1"/>
    <col min="14587" max="14587" width="11.42578125" style="6" customWidth="1"/>
    <col min="14588" max="14588" width="14.42578125" style="6" customWidth="1"/>
    <col min="14589" max="14831" width="11.42578125" style="6"/>
    <col min="14832" max="14832" width="14.42578125" style="6" customWidth="1"/>
    <col min="14833" max="14833" width="38" style="6" customWidth="1"/>
    <col min="14834" max="14834" width="31.42578125" style="6" customWidth="1"/>
    <col min="14835" max="14835" width="21.42578125" style="6" customWidth="1"/>
    <col min="14836" max="14836" width="19" style="6" customWidth="1"/>
    <col min="14837" max="14837" width="14" style="6" customWidth="1"/>
    <col min="14838" max="14838" width="19.140625" style="6" customWidth="1"/>
    <col min="14839" max="14839" width="15.85546875" style="6" customWidth="1"/>
    <col min="14840" max="14841" width="11.42578125" style="6"/>
    <col min="14842" max="14842" width="12.85546875" style="6" customWidth="1"/>
    <col min="14843" max="14843" width="11.42578125" style="6" customWidth="1"/>
    <col min="14844" max="14844" width="14.42578125" style="6" customWidth="1"/>
    <col min="14845" max="15087" width="11.42578125" style="6"/>
    <col min="15088" max="15088" width="14.42578125" style="6" customWidth="1"/>
    <col min="15089" max="15089" width="38" style="6" customWidth="1"/>
    <col min="15090" max="15090" width="31.42578125" style="6" customWidth="1"/>
    <col min="15091" max="15091" width="21.42578125" style="6" customWidth="1"/>
    <col min="15092" max="15092" width="19" style="6" customWidth="1"/>
    <col min="15093" max="15093" width="14" style="6" customWidth="1"/>
    <col min="15094" max="15094" width="19.140625" style="6" customWidth="1"/>
    <col min="15095" max="15095" width="15.85546875" style="6" customWidth="1"/>
    <col min="15096" max="15097" width="11.42578125" style="6"/>
    <col min="15098" max="15098" width="12.85546875" style="6" customWidth="1"/>
    <col min="15099" max="15099" width="11.42578125" style="6" customWidth="1"/>
    <col min="15100" max="15100" width="14.42578125" style="6" customWidth="1"/>
    <col min="15101" max="15343" width="11.42578125" style="6"/>
    <col min="15344" max="15344" width="14.42578125" style="6" customWidth="1"/>
    <col min="15345" max="15345" width="38" style="6" customWidth="1"/>
    <col min="15346" max="15346" width="31.42578125" style="6" customWidth="1"/>
    <col min="15347" max="15347" width="21.42578125" style="6" customWidth="1"/>
    <col min="15348" max="15348" width="19" style="6" customWidth="1"/>
    <col min="15349" max="15349" width="14" style="6" customWidth="1"/>
    <col min="15350" max="15350" width="19.140625" style="6" customWidth="1"/>
    <col min="15351" max="15351" width="15.85546875" style="6" customWidth="1"/>
    <col min="15352" max="15353" width="11.42578125" style="6"/>
    <col min="15354" max="15354" width="12.85546875" style="6" customWidth="1"/>
    <col min="15355" max="15355" width="11.42578125" style="6" customWidth="1"/>
    <col min="15356" max="15356" width="14.42578125" style="6" customWidth="1"/>
    <col min="15357" max="15599" width="11.42578125" style="6"/>
    <col min="15600" max="15600" width="14.42578125" style="6" customWidth="1"/>
    <col min="15601" max="15601" width="38" style="6" customWidth="1"/>
    <col min="15602" max="15602" width="31.42578125" style="6" customWidth="1"/>
    <col min="15603" max="15603" width="21.42578125" style="6" customWidth="1"/>
    <col min="15604" max="15604" width="19" style="6" customWidth="1"/>
    <col min="15605" max="15605" width="14" style="6" customWidth="1"/>
    <col min="15606" max="15606" width="19.140625" style="6" customWidth="1"/>
    <col min="15607" max="15607" width="15.85546875" style="6" customWidth="1"/>
    <col min="15608" max="15609" width="11.42578125" style="6"/>
    <col min="15610" max="15610" width="12.85546875" style="6" customWidth="1"/>
    <col min="15611" max="15611" width="11.42578125" style="6" customWidth="1"/>
    <col min="15612" max="15612" width="14.42578125" style="6" customWidth="1"/>
    <col min="15613" max="15855" width="11.42578125" style="6"/>
    <col min="15856" max="15856" width="14.42578125" style="6" customWidth="1"/>
    <col min="15857" max="15857" width="38" style="6" customWidth="1"/>
    <col min="15858" max="15858" width="31.42578125" style="6" customWidth="1"/>
    <col min="15859" max="15859" width="21.42578125" style="6" customWidth="1"/>
    <col min="15860" max="15860" width="19" style="6" customWidth="1"/>
    <col min="15861" max="15861" width="14" style="6" customWidth="1"/>
    <col min="15862" max="15862" width="19.140625" style="6" customWidth="1"/>
    <col min="15863" max="15863" width="15.85546875" style="6" customWidth="1"/>
    <col min="15864" max="15865" width="11.42578125" style="6"/>
    <col min="15866" max="15866" width="12.85546875" style="6" customWidth="1"/>
    <col min="15867" max="15867" width="11.42578125" style="6" customWidth="1"/>
    <col min="15868" max="15868" width="14.42578125" style="6" customWidth="1"/>
    <col min="15869" max="16111" width="11.42578125" style="6"/>
    <col min="16112" max="16112" width="14.42578125" style="6" customWidth="1"/>
    <col min="16113" max="16113" width="38" style="6" customWidth="1"/>
    <col min="16114" max="16114" width="31.42578125" style="6" customWidth="1"/>
    <col min="16115" max="16115" width="21.42578125" style="6" customWidth="1"/>
    <col min="16116" max="16116" width="19" style="6" customWidth="1"/>
    <col min="16117" max="16117" width="14" style="6" customWidth="1"/>
    <col min="16118" max="16118" width="19.140625" style="6" customWidth="1"/>
    <col min="16119" max="16119" width="15.85546875" style="6" customWidth="1"/>
    <col min="16120" max="16121" width="11.42578125" style="6"/>
    <col min="16122" max="16122" width="12.85546875" style="6" customWidth="1"/>
    <col min="16123" max="16123" width="11.42578125" style="6" customWidth="1"/>
    <col min="16124" max="16124" width="14.42578125" style="6" customWidth="1"/>
    <col min="16125" max="16384" width="11.42578125" style="6"/>
  </cols>
  <sheetData>
    <row r="1" spans="2:6" ht="15.75" thickBot="1" x14ac:dyDescent="0.3"/>
    <row r="2" spans="2:6" ht="14.45" customHeight="1" x14ac:dyDescent="0.25">
      <c r="B2" s="225" t="s">
        <v>7</v>
      </c>
      <c r="C2" s="226"/>
      <c r="D2" s="226"/>
      <c r="E2" s="226"/>
      <c r="F2" s="227"/>
    </row>
    <row r="3" spans="2:6" ht="14.45" customHeight="1" x14ac:dyDescent="0.25">
      <c r="B3" s="228"/>
      <c r="C3" s="229"/>
      <c r="D3" s="229"/>
      <c r="E3" s="229"/>
      <c r="F3" s="230"/>
    </row>
    <row r="4" spans="2:6" ht="14.45" customHeight="1" thickBot="1" x14ac:dyDescent="0.3">
      <c r="B4" s="231"/>
      <c r="C4" s="232"/>
      <c r="D4" s="232"/>
      <c r="E4" s="232"/>
      <c r="F4" s="233"/>
    </row>
    <row r="5" spans="2:6" ht="16.5" thickBot="1" x14ac:dyDescent="0.3">
      <c r="B5" s="234" t="s">
        <v>8</v>
      </c>
      <c r="C5" s="235"/>
      <c r="D5" s="211"/>
      <c r="E5" s="212"/>
      <c r="F5" s="213"/>
    </row>
    <row r="6" spans="2:6" ht="5.0999999999999996" customHeight="1" thickBot="1" x14ac:dyDescent="0.3">
      <c r="B6" s="44"/>
      <c r="C6" s="44"/>
      <c r="D6" s="44"/>
      <c r="E6" s="44"/>
      <c r="F6" s="31"/>
    </row>
    <row r="7" spans="2:6" ht="15" customHeight="1" x14ac:dyDescent="0.25">
      <c r="B7" s="214" t="s">
        <v>9</v>
      </c>
      <c r="C7" s="214" t="s">
        <v>10</v>
      </c>
      <c r="D7" s="214" t="s">
        <v>34</v>
      </c>
      <c r="E7" s="236" t="s">
        <v>11</v>
      </c>
      <c r="F7" s="214" t="s">
        <v>12</v>
      </c>
    </row>
    <row r="8" spans="2:6" ht="43.7" customHeight="1" thickBot="1" x14ac:dyDescent="0.3">
      <c r="B8" s="215"/>
      <c r="C8" s="215"/>
      <c r="D8" s="215"/>
      <c r="E8" s="237"/>
      <c r="F8" s="215"/>
    </row>
    <row r="9" spans="2:6" ht="15.6" customHeight="1" x14ac:dyDescent="0.25">
      <c r="B9" s="218" t="s">
        <v>29</v>
      </c>
      <c r="C9" s="216"/>
      <c r="D9" s="216" t="s">
        <v>35</v>
      </c>
      <c r="E9" s="220">
        <v>10</v>
      </c>
      <c r="F9" s="223" t="s">
        <v>3</v>
      </c>
    </row>
    <row r="10" spans="2:6" x14ac:dyDescent="0.25">
      <c r="B10" s="219"/>
      <c r="C10" s="217"/>
      <c r="D10" s="217"/>
      <c r="E10" s="221"/>
      <c r="F10" s="224"/>
    </row>
    <row r="11" spans="2:6" x14ac:dyDescent="0.25">
      <c r="B11" s="219" t="s">
        <v>29</v>
      </c>
      <c r="C11" s="217"/>
      <c r="D11" s="217" t="s">
        <v>35</v>
      </c>
      <c r="E11" s="222">
        <v>10</v>
      </c>
      <c r="F11" s="224" t="s">
        <v>30</v>
      </c>
    </row>
    <row r="12" spans="2:6" x14ac:dyDescent="0.25">
      <c r="B12" s="219"/>
      <c r="C12" s="217"/>
      <c r="D12" s="217"/>
      <c r="E12" s="222"/>
      <c r="F12" s="224"/>
    </row>
    <row r="13" spans="2:6" ht="15.75" thickBot="1" x14ac:dyDescent="0.3">
      <c r="B13" s="64"/>
      <c r="C13" s="28"/>
      <c r="D13" s="28"/>
      <c r="E13" s="40"/>
      <c r="F13" s="41"/>
    </row>
    <row r="14" spans="2:6" ht="15.75" thickBot="1" x14ac:dyDescent="0.3">
      <c r="B14" s="193" t="s">
        <v>31</v>
      </c>
      <c r="C14" s="194"/>
      <c r="D14" s="195"/>
      <c r="E14" s="25">
        <f>SUM(E9:E13)</f>
        <v>20</v>
      </c>
      <c r="F14" s="24"/>
    </row>
    <row r="15" spans="2:6" ht="15.75" thickBot="1" x14ac:dyDescent="0.3">
      <c r="B15" s="196" t="s">
        <v>32</v>
      </c>
      <c r="C15" s="197"/>
      <c r="D15" s="198"/>
      <c r="E15" s="26"/>
      <c r="F15" s="23"/>
    </row>
    <row r="16" spans="2:6" ht="15.75" thickBot="1" x14ac:dyDescent="0.3">
      <c r="B16" s="199" t="s">
        <v>33</v>
      </c>
      <c r="C16" s="200"/>
      <c r="D16" s="201"/>
      <c r="E16" s="27"/>
      <c r="F16" s="16"/>
    </row>
    <row r="17" spans="2:7" x14ac:dyDescent="0.25">
      <c r="B17" s="202" t="s">
        <v>40</v>
      </c>
      <c r="C17" s="203"/>
      <c r="D17" s="203"/>
      <c r="E17" s="203"/>
      <c r="F17" s="204"/>
    </row>
    <row r="18" spans="2:7" x14ac:dyDescent="0.25">
      <c r="B18" s="205"/>
      <c r="C18" s="206"/>
      <c r="D18" s="206"/>
      <c r="E18" s="206"/>
      <c r="F18" s="207"/>
    </row>
    <row r="19" spans="2:7" ht="15.75" thickBot="1" x14ac:dyDescent="0.3">
      <c r="B19" s="208"/>
      <c r="C19" s="209"/>
      <c r="D19" s="209"/>
      <c r="E19" s="209"/>
      <c r="F19" s="210"/>
    </row>
    <row r="20" spans="2:7" x14ac:dyDescent="0.25">
      <c r="B20" s="17"/>
      <c r="C20" s="17"/>
      <c r="D20" s="17"/>
      <c r="E20" s="17"/>
      <c r="F20" s="17"/>
    </row>
    <row r="21" spans="2:7" x14ac:dyDescent="0.25">
      <c r="B21" s="63" t="s">
        <v>41</v>
      </c>
    </row>
    <row r="23" spans="2:7" x14ac:dyDescent="0.25">
      <c r="C23" s="29"/>
      <c r="D23" s="29"/>
      <c r="E23" s="30"/>
      <c r="F23" s="30"/>
      <c r="G23" s="30"/>
    </row>
    <row r="24" spans="2:7" x14ac:dyDescent="0.25">
      <c r="D24" s="7"/>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200-000000000000}">
      <formula1>"Si,No"</formula1>
    </dataValidation>
    <dataValidation type="list" allowBlank="1" showInputMessage="1" showErrorMessage="1" sqref="D9:D12" xr:uid="{00000000-0002-0000-02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6" customWidth="1"/>
    <col min="2" max="2" width="32.85546875" style="6" customWidth="1"/>
    <col min="3" max="4" width="31.140625" style="6" customWidth="1"/>
    <col min="5" max="5" width="17" style="6" customWidth="1"/>
    <col min="6" max="6" width="13.140625" style="7" customWidth="1"/>
    <col min="7" max="7" width="14.28515625" style="7" customWidth="1"/>
    <col min="8" max="8" width="11.42578125" style="6"/>
    <col min="9" max="9" width="3.42578125" style="6" bestFit="1" customWidth="1"/>
    <col min="10" max="10" width="5.85546875" style="6" customWidth="1"/>
    <col min="11" max="11" width="5.85546875" style="7" customWidth="1"/>
    <col min="12" max="20" width="5.85546875" style="6" customWidth="1"/>
    <col min="21" max="254" width="11.42578125" style="6"/>
    <col min="255" max="255" width="14.42578125" style="6" customWidth="1"/>
    <col min="256" max="256" width="38" style="6" customWidth="1"/>
    <col min="257" max="257" width="31.42578125" style="6" customWidth="1"/>
    <col min="258" max="258" width="21.42578125" style="6" customWidth="1"/>
    <col min="259" max="259" width="19" style="6" customWidth="1"/>
    <col min="260" max="260" width="14" style="6" customWidth="1"/>
    <col min="261" max="261" width="19.140625" style="6" customWidth="1"/>
    <col min="262" max="262" width="15.85546875" style="6" customWidth="1"/>
    <col min="263" max="264" width="11.42578125" style="6"/>
    <col min="265" max="265" width="12.85546875" style="6" customWidth="1"/>
    <col min="266" max="266" width="11.42578125" style="6" customWidth="1"/>
    <col min="267" max="267" width="14.42578125" style="6" customWidth="1"/>
    <col min="268" max="510" width="11.42578125" style="6"/>
    <col min="511" max="511" width="14.42578125" style="6" customWidth="1"/>
    <col min="512" max="512" width="38" style="6" customWidth="1"/>
    <col min="513" max="513" width="31.42578125" style="6" customWidth="1"/>
    <col min="514" max="514" width="21.42578125" style="6" customWidth="1"/>
    <col min="515" max="515" width="19" style="6" customWidth="1"/>
    <col min="516" max="516" width="14" style="6" customWidth="1"/>
    <col min="517" max="517" width="19.140625" style="6" customWidth="1"/>
    <col min="518" max="518" width="15.85546875" style="6" customWidth="1"/>
    <col min="519" max="520" width="11.42578125" style="6"/>
    <col min="521" max="521" width="12.85546875" style="6" customWidth="1"/>
    <col min="522" max="522" width="11.42578125" style="6" customWidth="1"/>
    <col min="523" max="523" width="14.42578125" style="6" customWidth="1"/>
    <col min="524" max="766" width="11.42578125" style="6"/>
    <col min="767" max="767" width="14.42578125" style="6" customWidth="1"/>
    <col min="768" max="768" width="38" style="6" customWidth="1"/>
    <col min="769" max="769" width="31.42578125" style="6" customWidth="1"/>
    <col min="770" max="770" width="21.42578125" style="6" customWidth="1"/>
    <col min="771" max="771" width="19" style="6" customWidth="1"/>
    <col min="772" max="772" width="14" style="6" customWidth="1"/>
    <col min="773" max="773" width="19.140625" style="6" customWidth="1"/>
    <col min="774" max="774" width="15.85546875" style="6" customWidth="1"/>
    <col min="775" max="776" width="11.42578125" style="6"/>
    <col min="777" max="777" width="12.85546875" style="6" customWidth="1"/>
    <col min="778" max="778" width="11.42578125" style="6" customWidth="1"/>
    <col min="779" max="779" width="14.42578125" style="6" customWidth="1"/>
    <col min="780" max="1022" width="11.42578125" style="6"/>
    <col min="1023" max="1023" width="14.42578125" style="6" customWidth="1"/>
    <col min="1024" max="1024" width="38" style="6" customWidth="1"/>
    <col min="1025" max="1025" width="31.42578125" style="6" customWidth="1"/>
    <col min="1026" max="1026" width="21.42578125" style="6" customWidth="1"/>
    <col min="1027" max="1027" width="19" style="6" customWidth="1"/>
    <col min="1028" max="1028" width="14" style="6" customWidth="1"/>
    <col min="1029" max="1029" width="19.140625" style="6" customWidth="1"/>
    <col min="1030" max="1030" width="15.85546875" style="6" customWidth="1"/>
    <col min="1031" max="1032" width="11.42578125" style="6"/>
    <col min="1033" max="1033" width="12.85546875" style="6" customWidth="1"/>
    <col min="1034" max="1034" width="11.42578125" style="6" customWidth="1"/>
    <col min="1035" max="1035" width="14.42578125" style="6" customWidth="1"/>
    <col min="1036" max="1278" width="11.42578125" style="6"/>
    <col min="1279" max="1279" width="14.42578125" style="6" customWidth="1"/>
    <col min="1280" max="1280" width="38" style="6" customWidth="1"/>
    <col min="1281" max="1281" width="31.42578125" style="6" customWidth="1"/>
    <col min="1282" max="1282" width="21.42578125" style="6" customWidth="1"/>
    <col min="1283" max="1283" width="19" style="6" customWidth="1"/>
    <col min="1284" max="1284" width="14" style="6" customWidth="1"/>
    <col min="1285" max="1285" width="19.140625" style="6" customWidth="1"/>
    <col min="1286" max="1286" width="15.85546875" style="6" customWidth="1"/>
    <col min="1287" max="1288" width="11.42578125" style="6"/>
    <col min="1289" max="1289" width="12.85546875" style="6" customWidth="1"/>
    <col min="1290" max="1290" width="11.42578125" style="6" customWidth="1"/>
    <col min="1291" max="1291" width="14.42578125" style="6" customWidth="1"/>
    <col min="1292" max="1534" width="11.42578125" style="6"/>
    <col min="1535" max="1535" width="14.42578125" style="6" customWidth="1"/>
    <col min="1536" max="1536" width="38" style="6" customWidth="1"/>
    <col min="1537" max="1537" width="31.42578125" style="6" customWidth="1"/>
    <col min="1538" max="1538" width="21.42578125" style="6" customWidth="1"/>
    <col min="1539" max="1539" width="19" style="6" customWidth="1"/>
    <col min="1540" max="1540" width="14" style="6" customWidth="1"/>
    <col min="1541" max="1541" width="19.140625" style="6" customWidth="1"/>
    <col min="1542" max="1542" width="15.85546875" style="6" customWidth="1"/>
    <col min="1543" max="1544" width="11.42578125" style="6"/>
    <col min="1545" max="1545" width="12.85546875" style="6" customWidth="1"/>
    <col min="1546" max="1546" width="11.42578125" style="6" customWidth="1"/>
    <col min="1547" max="1547" width="14.42578125" style="6" customWidth="1"/>
    <col min="1548" max="1790" width="11.42578125" style="6"/>
    <col min="1791" max="1791" width="14.42578125" style="6" customWidth="1"/>
    <col min="1792" max="1792" width="38" style="6" customWidth="1"/>
    <col min="1793" max="1793" width="31.42578125" style="6" customWidth="1"/>
    <col min="1794" max="1794" width="21.42578125" style="6" customWidth="1"/>
    <col min="1795" max="1795" width="19" style="6" customWidth="1"/>
    <col min="1796" max="1796" width="14" style="6" customWidth="1"/>
    <col min="1797" max="1797" width="19.140625" style="6" customWidth="1"/>
    <col min="1798" max="1798" width="15.85546875" style="6" customWidth="1"/>
    <col min="1799" max="1800" width="11.42578125" style="6"/>
    <col min="1801" max="1801" width="12.85546875" style="6" customWidth="1"/>
    <col min="1802" max="1802" width="11.42578125" style="6" customWidth="1"/>
    <col min="1803" max="1803" width="14.42578125" style="6" customWidth="1"/>
    <col min="1804" max="2046" width="11.42578125" style="6"/>
    <col min="2047" max="2047" width="14.42578125" style="6" customWidth="1"/>
    <col min="2048" max="2048" width="38" style="6" customWidth="1"/>
    <col min="2049" max="2049" width="31.42578125" style="6" customWidth="1"/>
    <col min="2050" max="2050" width="21.42578125" style="6" customWidth="1"/>
    <col min="2051" max="2051" width="19" style="6" customWidth="1"/>
    <col min="2052" max="2052" width="14" style="6" customWidth="1"/>
    <col min="2053" max="2053" width="19.140625" style="6" customWidth="1"/>
    <col min="2054" max="2054" width="15.85546875" style="6" customWidth="1"/>
    <col min="2055" max="2056" width="11.42578125" style="6"/>
    <col min="2057" max="2057" width="12.85546875" style="6" customWidth="1"/>
    <col min="2058" max="2058" width="11.42578125" style="6" customWidth="1"/>
    <col min="2059" max="2059" width="14.42578125" style="6" customWidth="1"/>
    <col min="2060" max="2302" width="11.42578125" style="6"/>
    <col min="2303" max="2303" width="14.42578125" style="6" customWidth="1"/>
    <col min="2304" max="2304" width="38" style="6" customWidth="1"/>
    <col min="2305" max="2305" width="31.42578125" style="6" customWidth="1"/>
    <col min="2306" max="2306" width="21.42578125" style="6" customWidth="1"/>
    <col min="2307" max="2307" width="19" style="6" customWidth="1"/>
    <col min="2308" max="2308" width="14" style="6" customWidth="1"/>
    <col min="2309" max="2309" width="19.140625" style="6" customWidth="1"/>
    <col min="2310" max="2310" width="15.85546875" style="6" customWidth="1"/>
    <col min="2311" max="2312" width="11.42578125" style="6"/>
    <col min="2313" max="2313" width="12.85546875" style="6" customWidth="1"/>
    <col min="2314" max="2314" width="11.42578125" style="6" customWidth="1"/>
    <col min="2315" max="2315" width="14.42578125" style="6" customWidth="1"/>
    <col min="2316" max="2558" width="11.42578125" style="6"/>
    <col min="2559" max="2559" width="14.42578125" style="6" customWidth="1"/>
    <col min="2560" max="2560" width="38" style="6" customWidth="1"/>
    <col min="2561" max="2561" width="31.42578125" style="6" customWidth="1"/>
    <col min="2562" max="2562" width="21.42578125" style="6" customWidth="1"/>
    <col min="2563" max="2563" width="19" style="6" customWidth="1"/>
    <col min="2564" max="2564" width="14" style="6" customWidth="1"/>
    <col min="2565" max="2565" width="19.140625" style="6" customWidth="1"/>
    <col min="2566" max="2566" width="15.85546875" style="6" customWidth="1"/>
    <col min="2567" max="2568" width="11.42578125" style="6"/>
    <col min="2569" max="2569" width="12.85546875" style="6" customWidth="1"/>
    <col min="2570" max="2570" width="11.42578125" style="6" customWidth="1"/>
    <col min="2571" max="2571" width="14.42578125" style="6" customWidth="1"/>
    <col min="2572" max="2814" width="11.42578125" style="6"/>
    <col min="2815" max="2815" width="14.42578125" style="6" customWidth="1"/>
    <col min="2816" max="2816" width="38" style="6" customWidth="1"/>
    <col min="2817" max="2817" width="31.42578125" style="6" customWidth="1"/>
    <col min="2818" max="2818" width="21.42578125" style="6" customWidth="1"/>
    <col min="2819" max="2819" width="19" style="6" customWidth="1"/>
    <col min="2820" max="2820" width="14" style="6" customWidth="1"/>
    <col min="2821" max="2821" width="19.140625" style="6" customWidth="1"/>
    <col min="2822" max="2822" width="15.85546875" style="6" customWidth="1"/>
    <col min="2823" max="2824" width="11.42578125" style="6"/>
    <col min="2825" max="2825" width="12.85546875" style="6" customWidth="1"/>
    <col min="2826" max="2826" width="11.42578125" style="6" customWidth="1"/>
    <col min="2827" max="2827" width="14.42578125" style="6" customWidth="1"/>
    <col min="2828" max="3070" width="11.42578125" style="6"/>
    <col min="3071" max="3071" width="14.42578125" style="6" customWidth="1"/>
    <col min="3072" max="3072" width="38" style="6" customWidth="1"/>
    <col min="3073" max="3073" width="31.42578125" style="6" customWidth="1"/>
    <col min="3074" max="3074" width="21.42578125" style="6" customWidth="1"/>
    <col min="3075" max="3075" width="19" style="6" customWidth="1"/>
    <col min="3076" max="3076" width="14" style="6" customWidth="1"/>
    <col min="3077" max="3077" width="19.140625" style="6" customWidth="1"/>
    <col min="3078" max="3078" width="15.85546875" style="6" customWidth="1"/>
    <col min="3079" max="3080" width="11.42578125" style="6"/>
    <col min="3081" max="3081" width="12.85546875" style="6" customWidth="1"/>
    <col min="3082" max="3082" width="11.42578125" style="6" customWidth="1"/>
    <col min="3083" max="3083" width="14.42578125" style="6" customWidth="1"/>
    <col min="3084" max="3326" width="11.42578125" style="6"/>
    <col min="3327" max="3327" width="14.42578125" style="6" customWidth="1"/>
    <col min="3328" max="3328" width="38" style="6" customWidth="1"/>
    <col min="3329" max="3329" width="31.42578125" style="6" customWidth="1"/>
    <col min="3330" max="3330" width="21.42578125" style="6" customWidth="1"/>
    <col min="3331" max="3331" width="19" style="6" customWidth="1"/>
    <col min="3332" max="3332" width="14" style="6" customWidth="1"/>
    <col min="3333" max="3333" width="19.140625" style="6" customWidth="1"/>
    <col min="3334" max="3334" width="15.85546875" style="6" customWidth="1"/>
    <col min="3335" max="3336" width="11.42578125" style="6"/>
    <col min="3337" max="3337" width="12.85546875" style="6" customWidth="1"/>
    <col min="3338" max="3338" width="11.42578125" style="6" customWidth="1"/>
    <col min="3339" max="3339" width="14.42578125" style="6" customWidth="1"/>
    <col min="3340" max="3582" width="11.42578125" style="6"/>
    <col min="3583" max="3583" width="14.42578125" style="6" customWidth="1"/>
    <col min="3584" max="3584" width="38" style="6" customWidth="1"/>
    <col min="3585" max="3585" width="31.42578125" style="6" customWidth="1"/>
    <col min="3586" max="3586" width="21.42578125" style="6" customWidth="1"/>
    <col min="3587" max="3587" width="19" style="6" customWidth="1"/>
    <col min="3588" max="3588" width="14" style="6" customWidth="1"/>
    <col min="3589" max="3589" width="19.140625" style="6" customWidth="1"/>
    <col min="3590" max="3590" width="15.85546875" style="6" customWidth="1"/>
    <col min="3591" max="3592" width="11.42578125" style="6"/>
    <col min="3593" max="3593" width="12.85546875" style="6" customWidth="1"/>
    <col min="3594" max="3594" width="11.42578125" style="6" customWidth="1"/>
    <col min="3595" max="3595" width="14.42578125" style="6" customWidth="1"/>
    <col min="3596" max="3838" width="11.42578125" style="6"/>
    <col min="3839" max="3839" width="14.42578125" style="6" customWidth="1"/>
    <col min="3840" max="3840" width="38" style="6" customWidth="1"/>
    <col min="3841" max="3841" width="31.42578125" style="6" customWidth="1"/>
    <col min="3842" max="3842" width="21.42578125" style="6" customWidth="1"/>
    <col min="3843" max="3843" width="19" style="6" customWidth="1"/>
    <col min="3844" max="3844" width="14" style="6" customWidth="1"/>
    <col min="3845" max="3845" width="19.140625" style="6" customWidth="1"/>
    <col min="3846" max="3846" width="15.85546875" style="6" customWidth="1"/>
    <col min="3847" max="3848" width="11.42578125" style="6"/>
    <col min="3849" max="3849" width="12.85546875" style="6" customWidth="1"/>
    <col min="3850" max="3850" width="11.42578125" style="6" customWidth="1"/>
    <col min="3851" max="3851" width="14.42578125" style="6" customWidth="1"/>
    <col min="3852" max="4094" width="11.42578125" style="6"/>
    <col min="4095" max="4095" width="14.42578125" style="6" customWidth="1"/>
    <col min="4096" max="4096" width="38" style="6" customWidth="1"/>
    <col min="4097" max="4097" width="31.42578125" style="6" customWidth="1"/>
    <col min="4098" max="4098" width="21.42578125" style="6" customWidth="1"/>
    <col min="4099" max="4099" width="19" style="6" customWidth="1"/>
    <col min="4100" max="4100" width="14" style="6" customWidth="1"/>
    <col min="4101" max="4101" width="19.140625" style="6" customWidth="1"/>
    <col min="4102" max="4102" width="15.85546875" style="6" customWidth="1"/>
    <col min="4103" max="4104" width="11.42578125" style="6"/>
    <col min="4105" max="4105" width="12.85546875" style="6" customWidth="1"/>
    <col min="4106" max="4106" width="11.42578125" style="6" customWidth="1"/>
    <col min="4107" max="4107" width="14.42578125" style="6" customWidth="1"/>
    <col min="4108" max="4350" width="11.42578125" style="6"/>
    <col min="4351" max="4351" width="14.42578125" style="6" customWidth="1"/>
    <col min="4352" max="4352" width="38" style="6" customWidth="1"/>
    <col min="4353" max="4353" width="31.42578125" style="6" customWidth="1"/>
    <col min="4354" max="4354" width="21.42578125" style="6" customWidth="1"/>
    <col min="4355" max="4355" width="19" style="6" customWidth="1"/>
    <col min="4356" max="4356" width="14" style="6" customWidth="1"/>
    <col min="4357" max="4357" width="19.140625" style="6" customWidth="1"/>
    <col min="4358" max="4358" width="15.85546875" style="6" customWidth="1"/>
    <col min="4359" max="4360" width="11.42578125" style="6"/>
    <col min="4361" max="4361" width="12.85546875" style="6" customWidth="1"/>
    <col min="4362" max="4362" width="11.42578125" style="6" customWidth="1"/>
    <col min="4363" max="4363" width="14.42578125" style="6" customWidth="1"/>
    <col min="4364" max="4606" width="11.42578125" style="6"/>
    <col min="4607" max="4607" width="14.42578125" style="6" customWidth="1"/>
    <col min="4608" max="4608" width="38" style="6" customWidth="1"/>
    <col min="4609" max="4609" width="31.42578125" style="6" customWidth="1"/>
    <col min="4610" max="4610" width="21.42578125" style="6" customWidth="1"/>
    <col min="4611" max="4611" width="19" style="6" customWidth="1"/>
    <col min="4612" max="4612" width="14" style="6" customWidth="1"/>
    <col min="4613" max="4613" width="19.140625" style="6" customWidth="1"/>
    <col min="4614" max="4614" width="15.85546875" style="6" customWidth="1"/>
    <col min="4615" max="4616" width="11.42578125" style="6"/>
    <col min="4617" max="4617" width="12.85546875" style="6" customWidth="1"/>
    <col min="4618" max="4618" width="11.42578125" style="6" customWidth="1"/>
    <col min="4619" max="4619" width="14.42578125" style="6" customWidth="1"/>
    <col min="4620" max="4862" width="11.42578125" style="6"/>
    <col min="4863" max="4863" width="14.42578125" style="6" customWidth="1"/>
    <col min="4864" max="4864" width="38" style="6" customWidth="1"/>
    <col min="4865" max="4865" width="31.42578125" style="6" customWidth="1"/>
    <col min="4866" max="4866" width="21.42578125" style="6" customWidth="1"/>
    <col min="4867" max="4867" width="19" style="6" customWidth="1"/>
    <col min="4868" max="4868" width="14" style="6" customWidth="1"/>
    <col min="4869" max="4869" width="19.140625" style="6" customWidth="1"/>
    <col min="4870" max="4870" width="15.85546875" style="6" customWidth="1"/>
    <col min="4871" max="4872" width="11.42578125" style="6"/>
    <col min="4873" max="4873" width="12.85546875" style="6" customWidth="1"/>
    <col min="4874" max="4874" width="11.42578125" style="6" customWidth="1"/>
    <col min="4875" max="4875" width="14.42578125" style="6" customWidth="1"/>
    <col min="4876" max="5118" width="11.42578125" style="6"/>
    <col min="5119" max="5119" width="14.42578125" style="6" customWidth="1"/>
    <col min="5120" max="5120" width="38" style="6" customWidth="1"/>
    <col min="5121" max="5121" width="31.42578125" style="6" customWidth="1"/>
    <col min="5122" max="5122" width="21.42578125" style="6" customWidth="1"/>
    <col min="5123" max="5123" width="19" style="6" customWidth="1"/>
    <col min="5124" max="5124" width="14" style="6" customWidth="1"/>
    <col min="5125" max="5125" width="19.140625" style="6" customWidth="1"/>
    <col min="5126" max="5126" width="15.85546875" style="6" customWidth="1"/>
    <col min="5127" max="5128" width="11.42578125" style="6"/>
    <col min="5129" max="5129" width="12.85546875" style="6" customWidth="1"/>
    <col min="5130" max="5130" width="11.42578125" style="6" customWidth="1"/>
    <col min="5131" max="5131" width="14.42578125" style="6" customWidth="1"/>
    <col min="5132" max="5374" width="11.42578125" style="6"/>
    <col min="5375" max="5375" width="14.42578125" style="6" customWidth="1"/>
    <col min="5376" max="5376" width="38" style="6" customWidth="1"/>
    <col min="5377" max="5377" width="31.42578125" style="6" customWidth="1"/>
    <col min="5378" max="5378" width="21.42578125" style="6" customWidth="1"/>
    <col min="5379" max="5379" width="19" style="6" customWidth="1"/>
    <col min="5380" max="5380" width="14" style="6" customWidth="1"/>
    <col min="5381" max="5381" width="19.140625" style="6" customWidth="1"/>
    <col min="5382" max="5382" width="15.85546875" style="6" customWidth="1"/>
    <col min="5383" max="5384" width="11.42578125" style="6"/>
    <col min="5385" max="5385" width="12.85546875" style="6" customWidth="1"/>
    <col min="5386" max="5386" width="11.42578125" style="6" customWidth="1"/>
    <col min="5387" max="5387" width="14.42578125" style="6" customWidth="1"/>
    <col min="5388" max="5630" width="11.42578125" style="6"/>
    <col min="5631" max="5631" width="14.42578125" style="6" customWidth="1"/>
    <col min="5632" max="5632" width="38" style="6" customWidth="1"/>
    <col min="5633" max="5633" width="31.42578125" style="6" customWidth="1"/>
    <col min="5634" max="5634" width="21.42578125" style="6" customWidth="1"/>
    <col min="5635" max="5635" width="19" style="6" customWidth="1"/>
    <col min="5636" max="5636" width="14" style="6" customWidth="1"/>
    <col min="5637" max="5637" width="19.140625" style="6" customWidth="1"/>
    <col min="5638" max="5638" width="15.85546875" style="6" customWidth="1"/>
    <col min="5639" max="5640" width="11.42578125" style="6"/>
    <col min="5641" max="5641" width="12.85546875" style="6" customWidth="1"/>
    <col min="5642" max="5642" width="11.42578125" style="6" customWidth="1"/>
    <col min="5643" max="5643" width="14.42578125" style="6" customWidth="1"/>
    <col min="5644" max="5886" width="11.42578125" style="6"/>
    <col min="5887" max="5887" width="14.42578125" style="6" customWidth="1"/>
    <col min="5888" max="5888" width="38" style="6" customWidth="1"/>
    <col min="5889" max="5889" width="31.42578125" style="6" customWidth="1"/>
    <col min="5890" max="5890" width="21.42578125" style="6" customWidth="1"/>
    <col min="5891" max="5891" width="19" style="6" customWidth="1"/>
    <col min="5892" max="5892" width="14" style="6" customWidth="1"/>
    <col min="5893" max="5893" width="19.140625" style="6" customWidth="1"/>
    <col min="5894" max="5894" width="15.85546875" style="6" customWidth="1"/>
    <col min="5895" max="5896" width="11.42578125" style="6"/>
    <col min="5897" max="5897" width="12.85546875" style="6" customWidth="1"/>
    <col min="5898" max="5898" width="11.42578125" style="6" customWidth="1"/>
    <col min="5899" max="5899" width="14.42578125" style="6" customWidth="1"/>
    <col min="5900" max="6142" width="11.42578125" style="6"/>
    <col min="6143" max="6143" width="14.42578125" style="6" customWidth="1"/>
    <col min="6144" max="6144" width="38" style="6" customWidth="1"/>
    <col min="6145" max="6145" width="31.42578125" style="6" customWidth="1"/>
    <col min="6146" max="6146" width="21.42578125" style="6" customWidth="1"/>
    <col min="6147" max="6147" width="19" style="6" customWidth="1"/>
    <col min="6148" max="6148" width="14" style="6" customWidth="1"/>
    <col min="6149" max="6149" width="19.140625" style="6" customWidth="1"/>
    <col min="6150" max="6150" width="15.85546875" style="6" customWidth="1"/>
    <col min="6151" max="6152" width="11.42578125" style="6"/>
    <col min="6153" max="6153" width="12.85546875" style="6" customWidth="1"/>
    <col min="6154" max="6154" width="11.42578125" style="6" customWidth="1"/>
    <col min="6155" max="6155" width="14.42578125" style="6" customWidth="1"/>
    <col min="6156" max="6398" width="11.42578125" style="6"/>
    <col min="6399" max="6399" width="14.42578125" style="6" customWidth="1"/>
    <col min="6400" max="6400" width="38" style="6" customWidth="1"/>
    <col min="6401" max="6401" width="31.42578125" style="6" customWidth="1"/>
    <col min="6402" max="6402" width="21.42578125" style="6" customWidth="1"/>
    <col min="6403" max="6403" width="19" style="6" customWidth="1"/>
    <col min="6404" max="6404" width="14" style="6" customWidth="1"/>
    <col min="6405" max="6405" width="19.140625" style="6" customWidth="1"/>
    <col min="6406" max="6406" width="15.85546875" style="6" customWidth="1"/>
    <col min="6407" max="6408" width="11.42578125" style="6"/>
    <col min="6409" max="6409" width="12.85546875" style="6" customWidth="1"/>
    <col min="6410" max="6410" width="11.42578125" style="6" customWidth="1"/>
    <col min="6411" max="6411" width="14.42578125" style="6" customWidth="1"/>
    <col min="6412" max="6654" width="11.42578125" style="6"/>
    <col min="6655" max="6655" width="14.42578125" style="6" customWidth="1"/>
    <col min="6656" max="6656" width="38" style="6" customWidth="1"/>
    <col min="6657" max="6657" width="31.42578125" style="6" customWidth="1"/>
    <col min="6658" max="6658" width="21.42578125" style="6" customWidth="1"/>
    <col min="6659" max="6659" width="19" style="6" customWidth="1"/>
    <col min="6660" max="6660" width="14" style="6" customWidth="1"/>
    <col min="6661" max="6661" width="19.140625" style="6" customWidth="1"/>
    <col min="6662" max="6662" width="15.85546875" style="6" customWidth="1"/>
    <col min="6663" max="6664" width="11.42578125" style="6"/>
    <col min="6665" max="6665" width="12.85546875" style="6" customWidth="1"/>
    <col min="6666" max="6666" width="11.42578125" style="6" customWidth="1"/>
    <col min="6667" max="6667" width="14.42578125" style="6" customWidth="1"/>
    <col min="6668" max="6910" width="11.42578125" style="6"/>
    <col min="6911" max="6911" width="14.42578125" style="6" customWidth="1"/>
    <col min="6912" max="6912" width="38" style="6" customWidth="1"/>
    <col min="6913" max="6913" width="31.42578125" style="6" customWidth="1"/>
    <col min="6914" max="6914" width="21.42578125" style="6" customWidth="1"/>
    <col min="6915" max="6915" width="19" style="6" customWidth="1"/>
    <col min="6916" max="6916" width="14" style="6" customWidth="1"/>
    <col min="6917" max="6917" width="19.140625" style="6" customWidth="1"/>
    <col min="6918" max="6918" width="15.85546875" style="6" customWidth="1"/>
    <col min="6919" max="6920" width="11.42578125" style="6"/>
    <col min="6921" max="6921" width="12.85546875" style="6" customWidth="1"/>
    <col min="6922" max="6922" width="11.42578125" style="6" customWidth="1"/>
    <col min="6923" max="6923" width="14.42578125" style="6" customWidth="1"/>
    <col min="6924" max="7166" width="11.42578125" style="6"/>
    <col min="7167" max="7167" width="14.42578125" style="6" customWidth="1"/>
    <col min="7168" max="7168" width="38" style="6" customWidth="1"/>
    <col min="7169" max="7169" width="31.42578125" style="6" customWidth="1"/>
    <col min="7170" max="7170" width="21.42578125" style="6" customWidth="1"/>
    <col min="7171" max="7171" width="19" style="6" customWidth="1"/>
    <col min="7172" max="7172" width="14" style="6" customWidth="1"/>
    <col min="7173" max="7173" width="19.140625" style="6" customWidth="1"/>
    <col min="7174" max="7174" width="15.85546875" style="6" customWidth="1"/>
    <col min="7175" max="7176" width="11.42578125" style="6"/>
    <col min="7177" max="7177" width="12.85546875" style="6" customWidth="1"/>
    <col min="7178" max="7178" width="11.42578125" style="6" customWidth="1"/>
    <col min="7179" max="7179" width="14.42578125" style="6" customWidth="1"/>
    <col min="7180" max="7422" width="11.42578125" style="6"/>
    <col min="7423" max="7423" width="14.42578125" style="6" customWidth="1"/>
    <col min="7424" max="7424" width="38" style="6" customWidth="1"/>
    <col min="7425" max="7425" width="31.42578125" style="6" customWidth="1"/>
    <col min="7426" max="7426" width="21.42578125" style="6" customWidth="1"/>
    <col min="7427" max="7427" width="19" style="6" customWidth="1"/>
    <col min="7428" max="7428" width="14" style="6" customWidth="1"/>
    <col min="7429" max="7429" width="19.140625" style="6" customWidth="1"/>
    <col min="7430" max="7430" width="15.85546875" style="6" customWidth="1"/>
    <col min="7431" max="7432" width="11.42578125" style="6"/>
    <col min="7433" max="7433" width="12.85546875" style="6" customWidth="1"/>
    <col min="7434" max="7434" width="11.42578125" style="6" customWidth="1"/>
    <col min="7435" max="7435" width="14.42578125" style="6" customWidth="1"/>
    <col min="7436" max="7678" width="11.42578125" style="6"/>
    <col min="7679" max="7679" width="14.42578125" style="6" customWidth="1"/>
    <col min="7680" max="7680" width="38" style="6" customWidth="1"/>
    <col min="7681" max="7681" width="31.42578125" style="6" customWidth="1"/>
    <col min="7682" max="7682" width="21.42578125" style="6" customWidth="1"/>
    <col min="7683" max="7683" width="19" style="6" customWidth="1"/>
    <col min="7684" max="7684" width="14" style="6" customWidth="1"/>
    <col min="7685" max="7685" width="19.140625" style="6" customWidth="1"/>
    <col min="7686" max="7686" width="15.85546875" style="6" customWidth="1"/>
    <col min="7687" max="7688" width="11.42578125" style="6"/>
    <col min="7689" max="7689" width="12.85546875" style="6" customWidth="1"/>
    <col min="7690" max="7690" width="11.42578125" style="6" customWidth="1"/>
    <col min="7691" max="7691" width="14.42578125" style="6" customWidth="1"/>
    <col min="7692" max="7934" width="11.42578125" style="6"/>
    <col min="7935" max="7935" width="14.42578125" style="6" customWidth="1"/>
    <col min="7936" max="7936" width="38" style="6" customWidth="1"/>
    <col min="7937" max="7937" width="31.42578125" style="6" customWidth="1"/>
    <col min="7938" max="7938" width="21.42578125" style="6" customWidth="1"/>
    <col min="7939" max="7939" width="19" style="6" customWidth="1"/>
    <col min="7940" max="7940" width="14" style="6" customWidth="1"/>
    <col min="7941" max="7941" width="19.140625" style="6" customWidth="1"/>
    <col min="7942" max="7942" width="15.85546875" style="6" customWidth="1"/>
    <col min="7943" max="7944" width="11.42578125" style="6"/>
    <col min="7945" max="7945" width="12.85546875" style="6" customWidth="1"/>
    <col min="7946" max="7946" width="11.42578125" style="6" customWidth="1"/>
    <col min="7947" max="7947" width="14.42578125" style="6" customWidth="1"/>
    <col min="7948" max="8190" width="11.42578125" style="6"/>
    <col min="8191" max="8191" width="14.42578125" style="6" customWidth="1"/>
    <col min="8192" max="8192" width="38" style="6" customWidth="1"/>
    <col min="8193" max="8193" width="31.42578125" style="6" customWidth="1"/>
    <col min="8194" max="8194" width="21.42578125" style="6" customWidth="1"/>
    <col min="8195" max="8195" width="19" style="6" customWidth="1"/>
    <col min="8196" max="8196" width="14" style="6" customWidth="1"/>
    <col min="8197" max="8197" width="19.140625" style="6" customWidth="1"/>
    <col min="8198" max="8198" width="15.85546875" style="6" customWidth="1"/>
    <col min="8199" max="8200" width="11.42578125" style="6"/>
    <col min="8201" max="8201" width="12.85546875" style="6" customWidth="1"/>
    <col min="8202" max="8202" width="11.42578125" style="6" customWidth="1"/>
    <col min="8203" max="8203" width="14.42578125" style="6" customWidth="1"/>
    <col min="8204" max="8446" width="11.42578125" style="6"/>
    <col min="8447" max="8447" width="14.42578125" style="6" customWidth="1"/>
    <col min="8448" max="8448" width="38" style="6" customWidth="1"/>
    <col min="8449" max="8449" width="31.42578125" style="6" customWidth="1"/>
    <col min="8450" max="8450" width="21.42578125" style="6" customWidth="1"/>
    <col min="8451" max="8451" width="19" style="6" customWidth="1"/>
    <col min="8452" max="8452" width="14" style="6" customWidth="1"/>
    <col min="8453" max="8453" width="19.140625" style="6" customWidth="1"/>
    <col min="8454" max="8454" width="15.85546875" style="6" customWidth="1"/>
    <col min="8455" max="8456" width="11.42578125" style="6"/>
    <col min="8457" max="8457" width="12.85546875" style="6" customWidth="1"/>
    <col min="8458" max="8458" width="11.42578125" style="6" customWidth="1"/>
    <col min="8459" max="8459" width="14.42578125" style="6" customWidth="1"/>
    <col min="8460" max="8702" width="11.42578125" style="6"/>
    <col min="8703" max="8703" width="14.42578125" style="6" customWidth="1"/>
    <col min="8704" max="8704" width="38" style="6" customWidth="1"/>
    <col min="8705" max="8705" width="31.42578125" style="6" customWidth="1"/>
    <col min="8706" max="8706" width="21.42578125" style="6" customWidth="1"/>
    <col min="8707" max="8707" width="19" style="6" customWidth="1"/>
    <col min="8708" max="8708" width="14" style="6" customWidth="1"/>
    <col min="8709" max="8709" width="19.140625" style="6" customWidth="1"/>
    <col min="8710" max="8710" width="15.85546875" style="6" customWidth="1"/>
    <col min="8711" max="8712" width="11.42578125" style="6"/>
    <col min="8713" max="8713" width="12.85546875" style="6" customWidth="1"/>
    <col min="8714" max="8714" width="11.42578125" style="6" customWidth="1"/>
    <col min="8715" max="8715" width="14.42578125" style="6" customWidth="1"/>
    <col min="8716" max="8958" width="11.42578125" style="6"/>
    <col min="8959" max="8959" width="14.42578125" style="6" customWidth="1"/>
    <col min="8960" max="8960" width="38" style="6" customWidth="1"/>
    <col min="8961" max="8961" width="31.42578125" style="6" customWidth="1"/>
    <col min="8962" max="8962" width="21.42578125" style="6" customWidth="1"/>
    <col min="8963" max="8963" width="19" style="6" customWidth="1"/>
    <col min="8964" max="8964" width="14" style="6" customWidth="1"/>
    <col min="8965" max="8965" width="19.140625" style="6" customWidth="1"/>
    <col min="8966" max="8966" width="15.85546875" style="6" customWidth="1"/>
    <col min="8967" max="8968" width="11.42578125" style="6"/>
    <col min="8969" max="8969" width="12.85546875" style="6" customWidth="1"/>
    <col min="8970" max="8970" width="11.42578125" style="6" customWidth="1"/>
    <col min="8971" max="8971" width="14.42578125" style="6" customWidth="1"/>
    <col min="8972" max="9214" width="11.42578125" style="6"/>
    <col min="9215" max="9215" width="14.42578125" style="6" customWidth="1"/>
    <col min="9216" max="9216" width="38" style="6" customWidth="1"/>
    <col min="9217" max="9217" width="31.42578125" style="6" customWidth="1"/>
    <col min="9218" max="9218" width="21.42578125" style="6" customWidth="1"/>
    <col min="9219" max="9219" width="19" style="6" customWidth="1"/>
    <col min="9220" max="9220" width="14" style="6" customWidth="1"/>
    <col min="9221" max="9221" width="19.140625" style="6" customWidth="1"/>
    <col min="9222" max="9222" width="15.85546875" style="6" customWidth="1"/>
    <col min="9223" max="9224" width="11.42578125" style="6"/>
    <col min="9225" max="9225" width="12.85546875" style="6" customWidth="1"/>
    <col min="9226" max="9226" width="11.42578125" style="6" customWidth="1"/>
    <col min="9227" max="9227" width="14.42578125" style="6" customWidth="1"/>
    <col min="9228" max="9470" width="11.42578125" style="6"/>
    <col min="9471" max="9471" width="14.42578125" style="6" customWidth="1"/>
    <col min="9472" max="9472" width="38" style="6" customWidth="1"/>
    <col min="9473" max="9473" width="31.42578125" style="6" customWidth="1"/>
    <col min="9474" max="9474" width="21.42578125" style="6" customWidth="1"/>
    <col min="9475" max="9475" width="19" style="6" customWidth="1"/>
    <col min="9476" max="9476" width="14" style="6" customWidth="1"/>
    <col min="9477" max="9477" width="19.140625" style="6" customWidth="1"/>
    <col min="9478" max="9478" width="15.85546875" style="6" customWidth="1"/>
    <col min="9479" max="9480" width="11.42578125" style="6"/>
    <col min="9481" max="9481" width="12.85546875" style="6" customWidth="1"/>
    <col min="9482" max="9482" width="11.42578125" style="6" customWidth="1"/>
    <col min="9483" max="9483" width="14.42578125" style="6" customWidth="1"/>
    <col min="9484" max="9726" width="11.42578125" style="6"/>
    <col min="9727" max="9727" width="14.42578125" style="6" customWidth="1"/>
    <col min="9728" max="9728" width="38" style="6" customWidth="1"/>
    <col min="9729" max="9729" width="31.42578125" style="6" customWidth="1"/>
    <col min="9730" max="9730" width="21.42578125" style="6" customWidth="1"/>
    <col min="9731" max="9731" width="19" style="6" customWidth="1"/>
    <col min="9732" max="9732" width="14" style="6" customWidth="1"/>
    <col min="9733" max="9733" width="19.140625" style="6" customWidth="1"/>
    <col min="9734" max="9734" width="15.85546875" style="6" customWidth="1"/>
    <col min="9735" max="9736" width="11.42578125" style="6"/>
    <col min="9737" max="9737" width="12.85546875" style="6" customWidth="1"/>
    <col min="9738" max="9738" width="11.42578125" style="6" customWidth="1"/>
    <col min="9739" max="9739" width="14.42578125" style="6" customWidth="1"/>
    <col min="9740" max="9982" width="11.42578125" style="6"/>
    <col min="9983" max="9983" width="14.42578125" style="6" customWidth="1"/>
    <col min="9984" max="9984" width="38" style="6" customWidth="1"/>
    <col min="9985" max="9985" width="31.42578125" style="6" customWidth="1"/>
    <col min="9986" max="9986" width="21.42578125" style="6" customWidth="1"/>
    <col min="9987" max="9987" width="19" style="6" customWidth="1"/>
    <col min="9988" max="9988" width="14" style="6" customWidth="1"/>
    <col min="9989" max="9989" width="19.140625" style="6" customWidth="1"/>
    <col min="9990" max="9990" width="15.85546875" style="6" customWidth="1"/>
    <col min="9991" max="9992" width="11.42578125" style="6"/>
    <col min="9993" max="9993" width="12.85546875" style="6" customWidth="1"/>
    <col min="9994" max="9994" width="11.42578125" style="6" customWidth="1"/>
    <col min="9995" max="9995" width="14.42578125" style="6" customWidth="1"/>
    <col min="9996" max="10238" width="11.42578125" style="6"/>
    <col min="10239" max="10239" width="14.42578125" style="6" customWidth="1"/>
    <col min="10240" max="10240" width="38" style="6" customWidth="1"/>
    <col min="10241" max="10241" width="31.42578125" style="6" customWidth="1"/>
    <col min="10242" max="10242" width="21.42578125" style="6" customWidth="1"/>
    <col min="10243" max="10243" width="19" style="6" customWidth="1"/>
    <col min="10244" max="10244" width="14" style="6" customWidth="1"/>
    <col min="10245" max="10245" width="19.140625" style="6" customWidth="1"/>
    <col min="10246" max="10246" width="15.85546875" style="6" customWidth="1"/>
    <col min="10247" max="10248" width="11.42578125" style="6"/>
    <col min="10249" max="10249" width="12.85546875" style="6" customWidth="1"/>
    <col min="10250" max="10250" width="11.42578125" style="6" customWidth="1"/>
    <col min="10251" max="10251" width="14.42578125" style="6" customWidth="1"/>
    <col min="10252" max="10494" width="11.42578125" style="6"/>
    <col min="10495" max="10495" width="14.42578125" style="6" customWidth="1"/>
    <col min="10496" max="10496" width="38" style="6" customWidth="1"/>
    <col min="10497" max="10497" width="31.42578125" style="6" customWidth="1"/>
    <col min="10498" max="10498" width="21.42578125" style="6" customWidth="1"/>
    <col min="10499" max="10499" width="19" style="6" customWidth="1"/>
    <col min="10500" max="10500" width="14" style="6" customWidth="1"/>
    <col min="10501" max="10501" width="19.140625" style="6" customWidth="1"/>
    <col min="10502" max="10502" width="15.85546875" style="6" customWidth="1"/>
    <col min="10503" max="10504" width="11.42578125" style="6"/>
    <col min="10505" max="10505" width="12.85546875" style="6" customWidth="1"/>
    <col min="10506" max="10506" width="11.42578125" style="6" customWidth="1"/>
    <col min="10507" max="10507" width="14.42578125" style="6" customWidth="1"/>
    <col min="10508" max="10750" width="11.42578125" style="6"/>
    <col min="10751" max="10751" width="14.42578125" style="6" customWidth="1"/>
    <col min="10752" max="10752" width="38" style="6" customWidth="1"/>
    <col min="10753" max="10753" width="31.42578125" style="6" customWidth="1"/>
    <col min="10754" max="10754" width="21.42578125" style="6" customWidth="1"/>
    <col min="10755" max="10755" width="19" style="6" customWidth="1"/>
    <col min="10756" max="10756" width="14" style="6" customWidth="1"/>
    <col min="10757" max="10757" width="19.140625" style="6" customWidth="1"/>
    <col min="10758" max="10758" width="15.85546875" style="6" customWidth="1"/>
    <col min="10759" max="10760" width="11.42578125" style="6"/>
    <col min="10761" max="10761" width="12.85546875" style="6" customWidth="1"/>
    <col min="10762" max="10762" width="11.42578125" style="6" customWidth="1"/>
    <col min="10763" max="10763" width="14.42578125" style="6" customWidth="1"/>
    <col min="10764" max="11006" width="11.42578125" style="6"/>
    <col min="11007" max="11007" width="14.42578125" style="6" customWidth="1"/>
    <col min="11008" max="11008" width="38" style="6" customWidth="1"/>
    <col min="11009" max="11009" width="31.42578125" style="6" customWidth="1"/>
    <col min="11010" max="11010" width="21.42578125" style="6" customWidth="1"/>
    <col min="11011" max="11011" width="19" style="6" customWidth="1"/>
    <col min="11012" max="11012" width="14" style="6" customWidth="1"/>
    <col min="11013" max="11013" width="19.140625" style="6" customWidth="1"/>
    <col min="11014" max="11014" width="15.85546875" style="6" customWidth="1"/>
    <col min="11015" max="11016" width="11.42578125" style="6"/>
    <col min="11017" max="11017" width="12.85546875" style="6" customWidth="1"/>
    <col min="11018" max="11018" width="11.42578125" style="6" customWidth="1"/>
    <col min="11019" max="11019" width="14.42578125" style="6" customWidth="1"/>
    <col min="11020" max="11262" width="11.42578125" style="6"/>
    <col min="11263" max="11263" width="14.42578125" style="6" customWidth="1"/>
    <col min="11264" max="11264" width="38" style="6" customWidth="1"/>
    <col min="11265" max="11265" width="31.42578125" style="6" customWidth="1"/>
    <col min="11266" max="11266" width="21.42578125" style="6" customWidth="1"/>
    <col min="11267" max="11267" width="19" style="6" customWidth="1"/>
    <col min="11268" max="11268" width="14" style="6" customWidth="1"/>
    <col min="11269" max="11269" width="19.140625" style="6" customWidth="1"/>
    <col min="11270" max="11270" width="15.85546875" style="6" customWidth="1"/>
    <col min="11271" max="11272" width="11.42578125" style="6"/>
    <col min="11273" max="11273" width="12.85546875" style="6" customWidth="1"/>
    <col min="11274" max="11274" width="11.42578125" style="6" customWidth="1"/>
    <col min="11275" max="11275" width="14.42578125" style="6" customWidth="1"/>
    <col min="11276" max="11518" width="11.42578125" style="6"/>
    <col min="11519" max="11519" width="14.42578125" style="6" customWidth="1"/>
    <col min="11520" max="11520" width="38" style="6" customWidth="1"/>
    <col min="11521" max="11521" width="31.42578125" style="6" customWidth="1"/>
    <col min="11522" max="11522" width="21.42578125" style="6" customWidth="1"/>
    <col min="11523" max="11523" width="19" style="6" customWidth="1"/>
    <col min="11524" max="11524" width="14" style="6" customWidth="1"/>
    <col min="11525" max="11525" width="19.140625" style="6" customWidth="1"/>
    <col min="11526" max="11526" width="15.85546875" style="6" customWidth="1"/>
    <col min="11527" max="11528" width="11.42578125" style="6"/>
    <col min="11529" max="11529" width="12.85546875" style="6" customWidth="1"/>
    <col min="11530" max="11530" width="11.42578125" style="6" customWidth="1"/>
    <col min="11531" max="11531" width="14.42578125" style="6" customWidth="1"/>
    <col min="11532" max="11774" width="11.42578125" style="6"/>
    <col min="11775" max="11775" width="14.42578125" style="6" customWidth="1"/>
    <col min="11776" max="11776" width="38" style="6" customWidth="1"/>
    <col min="11777" max="11777" width="31.42578125" style="6" customWidth="1"/>
    <col min="11778" max="11778" width="21.42578125" style="6" customWidth="1"/>
    <col min="11779" max="11779" width="19" style="6" customWidth="1"/>
    <col min="11780" max="11780" width="14" style="6" customWidth="1"/>
    <col min="11781" max="11781" width="19.140625" style="6" customWidth="1"/>
    <col min="11782" max="11782" width="15.85546875" style="6" customWidth="1"/>
    <col min="11783" max="11784" width="11.42578125" style="6"/>
    <col min="11785" max="11785" width="12.85546875" style="6" customWidth="1"/>
    <col min="11786" max="11786" width="11.42578125" style="6" customWidth="1"/>
    <col min="11787" max="11787" width="14.42578125" style="6" customWidth="1"/>
    <col min="11788" max="12030" width="11.42578125" style="6"/>
    <col min="12031" max="12031" width="14.42578125" style="6" customWidth="1"/>
    <col min="12032" max="12032" width="38" style="6" customWidth="1"/>
    <col min="12033" max="12033" width="31.42578125" style="6" customWidth="1"/>
    <col min="12034" max="12034" width="21.42578125" style="6" customWidth="1"/>
    <col min="12035" max="12035" width="19" style="6" customWidth="1"/>
    <col min="12036" max="12036" width="14" style="6" customWidth="1"/>
    <col min="12037" max="12037" width="19.140625" style="6" customWidth="1"/>
    <col min="12038" max="12038" width="15.85546875" style="6" customWidth="1"/>
    <col min="12039" max="12040" width="11.42578125" style="6"/>
    <col min="12041" max="12041" width="12.85546875" style="6" customWidth="1"/>
    <col min="12042" max="12042" width="11.42578125" style="6" customWidth="1"/>
    <col min="12043" max="12043" width="14.42578125" style="6" customWidth="1"/>
    <col min="12044" max="12286" width="11.42578125" style="6"/>
    <col min="12287" max="12287" width="14.42578125" style="6" customWidth="1"/>
    <col min="12288" max="12288" width="38" style="6" customWidth="1"/>
    <col min="12289" max="12289" width="31.42578125" style="6" customWidth="1"/>
    <col min="12290" max="12290" width="21.42578125" style="6" customWidth="1"/>
    <col min="12291" max="12291" width="19" style="6" customWidth="1"/>
    <col min="12292" max="12292" width="14" style="6" customWidth="1"/>
    <col min="12293" max="12293" width="19.140625" style="6" customWidth="1"/>
    <col min="12294" max="12294" width="15.85546875" style="6" customWidth="1"/>
    <col min="12295" max="12296" width="11.42578125" style="6"/>
    <col min="12297" max="12297" width="12.85546875" style="6" customWidth="1"/>
    <col min="12298" max="12298" width="11.42578125" style="6" customWidth="1"/>
    <col min="12299" max="12299" width="14.42578125" style="6" customWidth="1"/>
    <col min="12300" max="12542" width="11.42578125" style="6"/>
    <col min="12543" max="12543" width="14.42578125" style="6" customWidth="1"/>
    <col min="12544" max="12544" width="38" style="6" customWidth="1"/>
    <col min="12545" max="12545" width="31.42578125" style="6" customWidth="1"/>
    <col min="12546" max="12546" width="21.42578125" style="6" customWidth="1"/>
    <col min="12547" max="12547" width="19" style="6" customWidth="1"/>
    <col min="12548" max="12548" width="14" style="6" customWidth="1"/>
    <col min="12549" max="12549" width="19.140625" style="6" customWidth="1"/>
    <col min="12550" max="12550" width="15.85546875" style="6" customWidth="1"/>
    <col min="12551" max="12552" width="11.42578125" style="6"/>
    <col min="12553" max="12553" width="12.85546875" style="6" customWidth="1"/>
    <col min="12554" max="12554" width="11.42578125" style="6" customWidth="1"/>
    <col min="12555" max="12555" width="14.42578125" style="6" customWidth="1"/>
    <col min="12556" max="12798" width="11.42578125" style="6"/>
    <col min="12799" max="12799" width="14.42578125" style="6" customWidth="1"/>
    <col min="12800" max="12800" width="38" style="6" customWidth="1"/>
    <col min="12801" max="12801" width="31.42578125" style="6" customWidth="1"/>
    <col min="12802" max="12802" width="21.42578125" style="6" customWidth="1"/>
    <col min="12803" max="12803" width="19" style="6" customWidth="1"/>
    <col min="12804" max="12804" width="14" style="6" customWidth="1"/>
    <col min="12805" max="12805" width="19.140625" style="6" customWidth="1"/>
    <col min="12806" max="12806" width="15.85546875" style="6" customWidth="1"/>
    <col min="12807" max="12808" width="11.42578125" style="6"/>
    <col min="12809" max="12809" width="12.85546875" style="6" customWidth="1"/>
    <col min="12810" max="12810" width="11.42578125" style="6" customWidth="1"/>
    <col min="12811" max="12811" width="14.42578125" style="6" customWidth="1"/>
    <col min="12812" max="13054" width="11.42578125" style="6"/>
    <col min="13055" max="13055" width="14.42578125" style="6" customWidth="1"/>
    <col min="13056" max="13056" width="38" style="6" customWidth="1"/>
    <col min="13057" max="13057" width="31.42578125" style="6" customWidth="1"/>
    <col min="13058" max="13058" width="21.42578125" style="6" customWidth="1"/>
    <col min="13059" max="13059" width="19" style="6" customWidth="1"/>
    <col min="13060" max="13060" width="14" style="6" customWidth="1"/>
    <col min="13061" max="13061" width="19.140625" style="6" customWidth="1"/>
    <col min="13062" max="13062" width="15.85546875" style="6" customWidth="1"/>
    <col min="13063" max="13064" width="11.42578125" style="6"/>
    <col min="13065" max="13065" width="12.85546875" style="6" customWidth="1"/>
    <col min="13066" max="13066" width="11.42578125" style="6" customWidth="1"/>
    <col min="13067" max="13067" width="14.42578125" style="6" customWidth="1"/>
    <col min="13068" max="13310" width="11.42578125" style="6"/>
    <col min="13311" max="13311" width="14.42578125" style="6" customWidth="1"/>
    <col min="13312" max="13312" width="38" style="6" customWidth="1"/>
    <col min="13313" max="13313" width="31.42578125" style="6" customWidth="1"/>
    <col min="13314" max="13314" width="21.42578125" style="6" customWidth="1"/>
    <col min="13315" max="13315" width="19" style="6" customWidth="1"/>
    <col min="13316" max="13316" width="14" style="6" customWidth="1"/>
    <col min="13317" max="13317" width="19.140625" style="6" customWidth="1"/>
    <col min="13318" max="13318" width="15.85546875" style="6" customWidth="1"/>
    <col min="13319" max="13320" width="11.42578125" style="6"/>
    <col min="13321" max="13321" width="12.85546875" style="6" customWidth="1"/>
    <col min="13322" max="13322" width="11.42578125" style="6" customWidth="1"/>
    <col min="13323" max="13323" width="14.42578125" style="6" customWidth="1"/>
    <col min="13324" max="13566" width="11.42578125" style="6"/>
    <col min="13567" max="13567" width="14.42578125" style="6" customWidth="1"/>
    <col min="13568" max="13568" width="38" style="6" customWidth="1"/>
    <col min="13569" max="13569" width="31.42578125" style="6" customWidth="1"/>
    <col min="13570" max="13570" width="21.42578125" style="6" customWidth="1"/>
    <col min="13571" max="13571" width="19" style="6" customWidth="1"/>
    <col min="13572" max="13572" width="14" style="6" customWidth="1"/>
    <col min="13573" max="13573" width="19.140625" style="6" customWidth="1"/>
    <col min="13574" max="13574" width="15.85546875" style="6" customWidth="1"/>
    <col min="13575" max="13576" width="11.42578125" style="6"/>
    <col min="13577" max="13577" width="12.85546875" style="6" customWidth="1"/>
    <col min="13578" max="13578" width="11.42578125" style="6" customWidth="1"/>
    <col min="13579" max="13579" width="14.42578125" style="6" customWidth="1"/>
    <col min="13580" max="13822" width="11.42578125" style="6"/>
    <col min="13823" max="13823" width="14.42578125" style="6" customWidth="1"/>
    <col min="13824" max="13824" width="38" style="6" customWidth="1"/>
    <col min="13825" max="13825" width="31.42578125" style="6" customWidth="1"/>
    <col min="13826" max="13826" width="21.42578125" style="6" customWidth="1"/>
    <col min="13827" max="13827" width="19" style="6" customWidth="1"/>
    <col min="13828" max="13828" width="14" style="6" customWidth="1"/>
    <col min="13829" max="13829" width="19.140625" style="6" customWidth="1"/>
    <col min="13830" max="13830" width="15.85546875" style="6" customWidth="1"/>
    <col min="13831" max="13832" width="11.42578125" style="6"/>
    <col min="13833" max="13833" width="12.85546875" style="6" customWidth="1"/>
    <col min="13834" max="13834" width="11.42578125" style="6" customWidth="1"/>
    <col min="13835" max="13835" width="14.42578125" style="6" customWidth="1"/>
    <col min="13836" max="14078" width="11.42578125" style="6"/>
    <col min="14079" max="14079" width="14.42578125" style="6" customWidth="1"/>
    <col min="14080" max="14080" width="38" style="6" customWidth="1"/>
    <col min="14081" max="14081" width="31.42578125" style="6" customWidth="1"/>
    <col min="14082" max="14082" width="21.42578125" style="6" customWidth="1"/>
    <col min="14083" max="14083" width="19" style="6" customWidth="1"/>
    <col min="14084" max="14084" width="14" style="6" customWidth="1"/>
    <col min="14085" max="14085" width="19.140625" style="6" customWidth="1"/>
    <col min="14086" max="14086" width="15.85546875" style="6" customWidth="1"/>
    <col min="14087" max="14088" width="11.42578125" style="6"/>
    <col min="14089" max="14089" width="12.85546875" style="6" customWidth="1"/>
    <col min="14090" max="14090" width="11.42578125" style="6" customWidth="1"/>
    <col min="14091" max="14091" width="14.42578125" style="6" customWidth="1"/>
    <col min="14092" max="14334" width="11.42578125" style="6"/>
    <col min="14335" max="14335" width="14.42578125" style="6" customWidth="1"/>
    <col min="14336" max="14336" width="38" style="6" customWidth="1"/>
    <col min="14337" max="14337" width="31.42578125" style="6" customWidth="1"/>
    <col min="14338" max="14338" width="21.42578125" style="6" customWidth="1"/>
    <col min="14339" max="14339" width="19" style="6" customWidth="1"/>
    <col min="14340" max="14340" width="14" style="6" customWidth="1"/>
    <col min="14341" max="14341" width="19.140625" style="6" customWidth="1"/>
    <col min="14342" max="14342" width="15.85546875" style="6" customWidth="1"/>
    <col min="14343" max="14344" width="11.42578125" style="6"/>
    <col min="14345" max="14345" width="12.85546875" style="6" customWidth="1"/>
    <col min="14346" max="14346" width="11.42578125" style="6" customWidth="1"/>
    <col min="14347" max="14347" width="14.42578125" style="6" customWidth="1"/>
    <col min="14348" max="14590" width="11.42578125" style="6"/>
    <col min="14591" max="14591" width="14.42578125" style="6" customWidth="1"/>
    <col min="14592" max="14592" width="38" style="6" customWidth="1"/>
    <col min="14593" max="14593" width="31.42578125" style="6" customWidth="1"/>
    <col min="14594" max="14594" width="21.42578125" style="6" customWidth="1"/>
    <col min="14595" max="14595" width="19" style="6" customWidth="1"/>
    <col min="14596" max="14596" width="14" style="6" customWidth="1"/>
    <col min="14597" max="14597" width="19.140625" style="6" customWidth="1"/>
    <col min="14598" max="14598" width="15.85546875" style="6" customWidth="1"/>
    <col min="14599" max="14600" width="11.42578125" style="6"/>
    <col min="14601" max="14601" width="12.85546875" style="6" customWidth="1"/>
    <col min="14602" max="14602" width="11.42578125" style="6" customWidth="1"/>
    <col min="14603" max="14603" width="14.42578125" style="6" customWidth="1"/>
    <col min="14604" max="14846" width="11.42578125" style="6"/>
    <col min="14847" max="14847" width="14.42578125" style="6" customWidth="1"/>
    <col min="14848" max="14848" width="38" style="6" customWidth="1"/>
    <col min="14849" max="14849" width="31.42578125" style="6" customWidth="1"/>
    <col min="14850" max="14850" width="21.42578125" style="6" customWidth="1"/>
    <col min="14851" max="14851" width="19" style="6" customWidth="1"/>
    <col min="14852" max="14852" width="14" style="6" customWidth="1"/>
    <col min="14853" max="14853" width="19.140625" style="6" customWidth="1"/>
    <col min="14854" max="14854" width="15.85546875" style="6" customWidth="1"/>
    <col min="14855" max="14856" width="11.42578125" style="6"/>
    <col min="14857" max="14857" width="12.85546875" style="6" customWidth="1"/>
    <col min="14858" max="14858" width="11.42578125" style="6" customWidth="1"/>
    <col min="14859" max="14859" width="14.42578125" style="6" customWidth="1"/>
    <col min="14860" max="15102" width="11.42578125" style="6"/>
    <col min="15103" max="15103" width="14.42578125" style="6" customWidth="1"/>
    <col min="15104" max="15104" width="38" style="6" customWidth="1"/>
    <col min="15105" max="15105" width="31.42578125" style="6" customWidth="1"/>
    <col min="15106" max="15106" width="21.42578125" style="6" customWidth="1"/>
    <col min="15107" max="15107" width="19" style="6" customWidth="1"/>
    <col min="15108" max="15108" width="14" style="6" customWidth="1"/>
    <col min="15109" max="15109" width="19.140625" style="6" customWidth="1"/>
    <col min="15110" max="15110" width="15.85546875" style="6" customWidth="1"/>
    <col min="15111" max="15112" width="11.42578125" style="6"/>
    <col min="15113" max="15113" width="12.85546875" style="6" customWidth="1"/>
    <col min="15114" max="15114" width="11.42578125" style="6" customWidth="1"/>
    <col min="15115" max="15115" width="14.42578125" style="6" customWidth="1"/>
    <col min="15116" max="15358" width="11.42578125" style="6"/>
    <col min="15359" max="15359" width="14.42578125" style="6" customWidth="1"/>
    <col min="15360" max="15360" width="38" style="6" customWidth="1"/>
    <col min="15361" max="15361" width="31.42578125" style="6" customWidth="1"/>
    <col min="15362" max="15362" width="21.42578125" style="6" customWidth="1"/>
    <col min="15363" max="15363" width="19" style="6" customWidth="1"/>
    <col min="15364" max="15364" width="14" style="6" customWidth="1"/>
    <col min="15365" max="15365" width="19.140625" style="6" customWidth="1"/>
    <col min="15366" max="15366" width="15.85546875" style="6" customWidth="1"/>
    <col min="15367" max="15368" width="11.42578125" style="6"/>
    <col min="15369" max="15369" width="12.85546875" style="6" customWidth="1"/>
    <col min="15370" max="15370" width="11.42578125" style="6" customWidth="1"/>
    <col min="15371" max="15371" width="14.42578125" style="6" customWidth="1"/>
    <col min="15372" max="15614" width="11.42578125" style="6"/>
    <col min="15615" max="15615" width="14.42578125" style="6" customWidth="1"/>
    <col min="15616" max="15616" width="38" style="6" customWidth="1"/>
    <col min="15617" max="15617" width="31.42578125" style="6" customWidth="1"/>
    <col min="15618" max="15618" width="21.42578125" style="6" customWidth="1"/>
    <col min="15619" max="15619" width="19" style="6" customWidth="1"/>
    <col min="15620" max="15620" width="14" style="6" customWidth="1"/>
    <col min="15621" max="15621" width="19.140625" style="6" customWidth="1"/>
    <col min="15622" max="15622" width="15.85546875" style="6" customWidth="1"/>
    <col min="15623" max="15624" width="11.42578125" style="6"/>
    <col min="15625" max="15625" width="12.85546875" style="6" customWidth="1"/>
    <col min="15626" max="15626" width="11.42578125" style="6" customWidth="1"/>
    <col min="15627" max="15627" width="14.42578125" style="6" customWidth="1"/>
    <col min="15628" max="15870" width="11.42578125" style="6"/>
    <col min="15871" max="15871" width="14.42578125" style="6" customWidth="1"/>
    <col min="15872" max="15872" width="38" style="6" customWidth="1"/>
    <col min="15873" max="15873" width="31.42578125" style="6" customWidth="1"/>
    <col min="15874" max="15874" width="21.42578125" style="6" customWidth="1"/>
    <col min="15875" max="15875" width="19" style="6" customWidth="1"/>
    <col min="15876" max="15876" width="14" style="6" customWidth="1"/>
    <col min="15877" max="15877" width="19.140625" style="6" customWidth="1"/>
    <col min="15878" max="15878" width="15.85546875" style="6" customWidth="1"/>
    <col min="15879" max="15880" width="11.42578125" style="6"/>
    <col min="15881" max="15881" width="12.85546875" style="6" customWidth="1"/>
    <col min="15882" max="15882" width="11.42578125" style="6" customWidth="1"/>
    <col min="15883" max="15883" width="14.42578125" style="6" customWidth="1"/>
    <col min="15884" max="16126" width="11.42578125" style="6"/>
    <col min="16127" max="16127" width="14.42578125" style="6" customWidth="1"/>
    <col min="16128" max="16128" width="38" style="6" customWidth="1"/>
    <col min="16129" max="16129" width="31.42578125" style="6" customWidth="1"/>
    <col min="16130" max="16130" width="21.42578125" style="6" customWidth="1"/>
    <col min="16131" max="16131" width="19" style="6" customWidth="1"/>
    <col min="16132" max="16132" width="14" style="6" customWidth="1"/>
    <col min="16133" max="16133" width="19.140625" style="6" customWidth="1"/>
    <col min="16134" max="16134" width="15.85546875" style="6" customWidth="1"/>
    <col min="16135" max="16136" width="11.42578125" style="6"/>
    <col min="16137" max="16137" width="12.85546875" style="6" customWidth="1"/>
    <col min="16138" max="16138" width="11.42578125" style="6" customWidth="1"/>
    <col min="16139" max="16139" width="14.42578125" style="6" customWidth="1"/>
    <col min="16140" max="16384" width="11.42578125" style="6"/>
  </cols>
  <sheetData>
    <row r="1" spans="2:20" ht="15.75" thickBot="1" x14ac:dyDescent="0.3"/>
    <row r="2" spans="2:20" ht="14.45" customHeight="1" x14ac:dyDescent="0.25">
      <c r="B2" s="255" t="s">
        <v>42</v>
      </c>
      <c r="C2" s="226"/>
      <c r="D2" s="226"/>
      <c r="E2" s="226"/>
      <c r="F2" s="226"/>
      <c r="G2" s="226"/>
      <c r="H2" s="226"/>
      <c r="I2" s="226"/>
      <c r="J2" s="226"/>
      <c r="K2" s="226"/>
      <c r="L2" s="226"/>
      <c r="M2" s="226"/>
      <c r="N2" s="226"/>
      <c r="O2" s="226"/>
      <c r="P2" s="226"/>
      <c r="Q2" s="226"/>
      <c r="R2" s="226"/>
      <c r="S2" s="226"/>
      <c r="T2" s="227"/>
    </row>
    <row r="3" spans="2:20" ht="14.45" customHeight="1" x14ac:dyDescent="0.25">
      <c r="B3" s="256"/>
      <c r="C3" s="229"/>
      <c r="D3" s="229"/>
      <c r="E3" s="229"/>
      <c r="F3" s="229"/>
      <c r="G3" s="229"/>
      <c r="H3" s="229"/>
      <c r="I3" s="229"/>
      <c r="J3" s="229"/>
      <c r="K3" s="229"/>
      <c r="L3" s="229"/>
      <c r="M3" s="229"/>
      <c r="N3" s="229"/>
      <c r="O3" s="229"/>
      <c r="P3" s="229"/>
      <c r="Q3" s="229"/>
      <c r="R3" s="229"/>
      <c r="S3" s="229"/>
      <c r="T3" s="230"/>
    </row>
    <row r="4" spans="2:20" ht="14.45" customHeight="1" thickBot="1" x14ac:dyDescent="0.3">
      <c r="B4" s="257"/>
      <c r="C4" s="258"/>
      <c r="D4" s="258"/>
      <c r="E4" s="258"/>
      <c r="F4" s="258"/>
      <c r="G4" s="258"/>
      <c r="H4" s="258"/>
      <c r="I4" s="258"/>
      <c r="J4" s="258"/>
      <c r="K4" s="258"/>
      <c r="L4" s="258"/>
      <c r="M4" s="258"/>
      <c r="N4" s="258"/>
      <c r="O4" s="258"/>
      <c r="P4" s="258"/>
      <c r="Q4" s="258"/>
      <c r="R4" s="258"/>
      <c r="S4" s="258"/>
      <c r="T4" s="259"/>
    </row>
    <row r="5" spans="2:20" ht="16.5" thickBot="1" x14ac:dyDescent="0.3">
      <c r="B5" s="260" t="s">
        <v>4</v>
      </c>
      <c r="C5" s="261"/>
      <c r="D5" s="261"/>
      <c r="E5" s="261"/>
      <c r="F5" s="261"/>
      <c r="G5" s="261"/>
      <c r="H5" s="261"/>
      <c r="I5" s="261"/>
      <c r="J5" s="261"/>
      <c r="K5" s="261"/>
      <c r="L5" s="261"/>
      <c r="M5" s="261"/>
      <c r="N5" s="261"/>
      <c r="O5" s="261"/>
      <c r="P5" s="261"/>
      <c r="Q5" s="261"/>
      <c r="R5" s="261"/>
      <c r="S5" s="261"/>
      <c r="T5" s="262"/>
    </row>
    <row r="6" spans="2:20" ht="16.5" thickBot="1" x14ac:dyDescent="0.3">
      <c r="B6" s="234" t="s">
        <v>8</v>
      </c>
      <c r="C6" s="235"/>
      <c r="D6" s="19"/>
      <c r="E6" s="263"/>
      <c r="F6" s="264"/>
      <c r="G6" s="264"/>
      <c r="H6" s="264"/>
      <c r="I6" s="264"/>
      <c r="J6" s="264"/>
      <c r="K6" s="264"/>
      <c r="L6" s="264"/>
      <c r="M6" s="264"/>
      <c r="N6" s="264"/>
      <c r="O6" s="264"/>
      <c r="P6" s="264"/>
      <c r="Q6" s="264"/>
      <c r="R6" s="264"/>
      <c r="S6" s="264"/>
      <c r="T6" s="265"/>
    </row>
    <row r="7" spans="2:20" ht="15" hidden="1" customHeight="1" thickBot="1" x14ac:dyDescent="0.3">
      <c r="B7" s="18"/>
      <c r="C7" s="18"/>
      <c r="D7" s="18"/>
      <c r="E7" s="18"/>
      <c r="F7" s="18"/>
      <c r="G7" s="18"/>
      <c r="H7" s="18"/>
      <c r="I7" s="18"/>
      <c r="J7" s="18"/>
      <c r="K7" s="18"/>
      <c r="L7" s="18"/>
      <c r="M7" s="18"/>
      <c r="N7" s="18"/>
      <c r="O7" s="18"/>
      <c r="P7" s="18"/>
      <c r="Q7" s="18"/>
      <c r="R7" s="18"/>
      <c r="S7" s="18"/>
      <c r="T7" s="32"/>
    </row>
    <row r="8" spans="2:20" ht="15" customHeight="1" thickBot="1" x14ac:dyDescent="0.3">
      <c r="B8" s="214" t="s">
        <v>39</v>
      </c>
      <c r="C8" s="214" t="s">
        <v>10</v>
      </c>
      <c r="D8" s="214" t="s">
        <v>34</v>
      </c>
      <c r="E8" s="270" t="s">
        <v>11</v>
      </c>
      <c r="F8" s="214" t="s">
        <v>13</v>
      </c>
      <c r="G8" s="214" t="s">
        <v>14</v>
      </c>
      <c r="H8" s="267" t="s">
        <v>15</v>
      </c>
      <c r="I8" s="268"/>
      <c r="J8" s="268"/>
      <c r="K8" s="268"/>
      <c r="L8" s="268"/>
      <c r="M8" s="268"/>
      <c r="N8" s="268"/>
      <c r="O8" s="268"/>
      <c r="P8" s="268"/>
      <c r="Q8" s="268"/>
      <c r="R8" s="268"/>
      <c r="S8" s="268"/>
      <c r="T8" s="269"/>
    </row>
    <row r="9" spans="2:20" ht="43.7" customHeight="1" thickBot="1" x14ac:dyDescent="0.3">
      <c r="B9" s="266"/>
      <c r="C9" s="266"/>
      <c r="D9" s="266"/>
      <c r="E9" s="271"/>
      <c r="F9" s="266"/>
      <c r="G9" s="266"/>
      <c r="H9" s="8" t="s">
        <v>16</v>
      </c>
      <c r="I9" s="9" t="s">
        <v>17</v>
      </c>
      <c r="J9" s="10" t="s">
        <v>18</v>
      </c>
      <c r="K9" s="10" t="s">
        <v>19</v>
      </c>
      <c r="L9" s="10" t="s">
        <v>20</v>
      </c>
      <c r="M9" s="10" t="s">
        <v>21</v>
      </c>
      <c r="N9" s="10" t="s">
        <v>22</v>
      </c>
      <c r="O9" s="10" t="s">
        <v>23</v>
      </c>
      <c r="P9" s="10" t="s">
        <v>24</v>
      </c>
      <c r="Q9" s="10" t="s">
        <v>25</v>
      </c>
      <c r="R9" s="10" t="s">
        <v>26</v>
      </c>
      <c r="S9" s="10" t="s">
        <v>27</v>
      </c>
      <c r="T9" s="11" t="s">
        <v>28</v>
      </c>
    </row>
    <row r="10" spans="2:20" ht="15" customHeight="1" x14ac:dyDescent="0.25">
      <c r="B10" s="247" t="s">
        <v>29</v>
      </c>
      <c r="C10" s="247"/>
      <c r="D10" s="252" t="s">
        <v>35</v>
      </c>
      <c r="E10" s="253"/>
      <c r="F10" s="245"/>
      <c r="G10" s="241"/>
      <c r="H10" s="49" t="s">
        <v>36</v>
      </c>
      <c r="I10" s="46"/>
      <c r="J10" s="34"/>
      <c r="K10" s="34"/>
      <c r="L10" s="34"/>
      <c r="M10" s="34"/>
      <c r="N10" s="34"/>
      <c r="O10" s="34"/>
      <c r="P10" s="34"/>
      <c r="Q10" s="34"/>
      <c r="R10" s="34"/>
      <c r="S10" s="34"/>
      <c r="T10" s="35"/>
    </row>
    <row r="11" spans="2:20" x14ac:dyDescent="0.25">
      <c r="B11" s="248"/>
      <c r="C11" s="248"/>
      <c r="D11" s="251"/>
      <c r="E11" s="254"/>
      <c r="F11" s="246"/>
      <c r="G11" s="242"/>
      <c r="H11" s="50" t="s">
        <v>36</v>
      </c>
      <c r="I11" s="47"/>
      <c r="J11" s="12"/>
      <c r="K11" s="12"/>
      <c r="L11" s="12"/>
      <c r="M11" s="12"/>
      <c r="N11" s="12"/>
      <c r="O11" s="12"/>
      <c r="P11" s="12"/>
      <c r="Q11" s="12"/>
      <c r="R11" s="12"/>
      <c r="S11" s="12"/>
      <c r="T11" s="13"/>
    </row>
    <row r="12" spans="2:20" x14ac:dyDescent="0.25">
      <c r="B12" s="248"/>
      <c r="C12" s="250"/>
      <c r="D12" s="251"/>
      <c r="E12" s="249"/>
      <c r="F12" s="244"/>
      <c r="G12" s="243"/>
      <c r="H12" s="50" t="s">
        <v>36</v>
      </c>
      <c r="I12" s="47"/>
      <c r="J12" s="12"/>
      <c r="K12" s="12"/>
      <c r="L12" s="12"/>
      <c r="M12" s="12"/>
      <c r="N12" s="12"/>
      <c r="O12" s="12"/>
      <c r="P12" s="12"/>
      <c r="Q12" s="12"/>
      <c r="R12" s="12"/>
      <c r="S12" s="12"/>
      <c r="T12" s="13"/>
    </row>
    <row r="13" spans="2:20" x14ac:dyDescent="0.25">
      <c r="B13" s="248"/>
      <c r="C13" s="250"/>
      <c r="D13" s="251"/>
      <c r="E13" s="249"/>
      <c r="F13" s="244"/>
      <c r="G13" s="243"/>
      <c r="H13" s="50" t="s">
        <v>36</v>
      </c>
      <c r="I13" s="47"/>
      <c r="J13" s="12"/>
      <c r="K13" s="12"/>
      <c r="L13" s="12"/>
      <c r="M13" s="12"/>
      <c r="N13" s="12"/>
      <c r="O13" s="12"/>
      <c r="P13" s="12"/>
      <c r="Q13" s="12"/>
      <c r="R13" s="12"/>
      <c r="S13" s="12"/>
      <c r="T13" s="13"/>
    </row>
    <row r="14" spans="2:20" ht="15.75" thickBot="1" x14ac:dyDescent="0.3">
      <c r="B14" s="20"/>
      <c r="C14" s="21"/>
      <c r="D14" s="39"/>
      <c r="E14" s="38"/>
      <c r="F14" s="22"/>
      <c r="G14" s="45"/>
      <c r="H14" s="51" t="s">
        <v>36</v>
      </c>
      <c r="I14" s="48"/>
      <c r="J14" s="36"/>
      <c r="K14" s="36"/>
      <c r="L14" s="36"/>
      <c r="M14" s="36"/>
      <c r="N14" s="36"/>
      <c r="O14" s="36"/>
      <c r="P14" s="36"/>
      <c r="Q14" s="36"/>
      <c r="R14" s="36"/>
      <c r="S14" s="36"/>
      <c r="T14" s="37"/>
    </row>
    <row r="15" spans="2:20" ht="15.75" thickBot="1" x14ac:dyDescent="0.3">
      <c r="B15" s="238" t="s">
        <v>31</v>
      </c>
      <c r="C15" s="239"/>
      <c r="D15" s="240"/>
      <c r="E15" s="33">
        <f>SUM(E10:E14)</f>
        <v>0</v>
      </c>
      <c r="F15" s="53"/>
      <c r="G15" s="54"/>
      <c r="H15" s="55"/>
      <c r="I15" s="55"/>
      <c r="J15" s="55"/>
      <c r="K15" s="54"/>
      <c r="L15" s="55"/>
      <c r="M15" s="55"/>
      <c r="N15" s="55"/>
      <c r="O15" s="55"/>
      <c r="P15" s="55"/>
      <c r="Q15" s="55"/>
      <c r="R15" s="55"/>
      <c r="S15" s="55"/>
      <c r="T15" s="56"/>
    </row>
    <row r="16" spans="2:20" ht="15.75" thickBot="1" x14ac:dyDescent="0.3">
      <c r="B16" s="196" t="s">
        <v>32</v>
      </c>
      <c r="C16" s="197"/>
      <c r="D16" s="198"/>
      <c r="E16" s="14"/>
      <c r="F16" s="57"/>
      <c r="T16" s="58"/>
    </row>
    <row r="17" spans="2:20" ht="15.75" thickBot="1" x14ac:dyDescent="0.3">
      <c r="B17" s="196" t="s">
        <v>33</v>
      </c>
      <c r="C17" s="197"/>
      <c r="D17" s="198"/>
      <c r="E17" s="15">
        <f>+E16-E15</f>
        <v>0</v>
      </c>
      <c r="F17" s="59"/>
      <c r="G17" s="60"/>
      <c r="H17" s="61"/>
      <c r="I17" s="61"/>
      <c r="J17" s="61"/>
      <c r="K17" s="60"/>
      <c r="L17" s="61"/>
      <c r="M17" s="61"/>
      <c r="N17" s="61"/>
      <c r="O17" s="61"/>
      <c r="P17" s="61"/>
      <c r="Q17" s="61"/>
      <c r="R17" s="61"/>
      <c r="S17" s="61"/>
      <c r="T17" s="62"/>
    </row>
    <row r="18" spans="2:20" x14ac:dyDescent="0.25">
      <c r="B18" s="202" t="s">
        <v>40</v>
      </c>
      <c r="C18" s="203"/>
      <c r="D18" s="203"/>
      <c r="E18" s="203"/>
      <c r="F18" s="203"/>
      <c r="G18" s="203"/>
      <c r="H18" s="203"/>
      <c r="I18" s="203"/>
      <c r="J18" s="203"/>
      <c r="K18" s="203"/>
      <c r="L18" s="203"/>
      <c r="M18" s="203"/>
      <c r="N18" s="203"/>
      <c r="O18" s="203"/>
      <c r="P18" s="203"/>
      <c r="Q18" s="203"/>
      <c r="R18" s="203"/>
      <c r="S18" s="203"/>
      <c r="T18" s="204"/>
    </row>
    <row r="19" spans="2:20" x14ac:dyDescent="0.25">
      <c r="B19" s="205"/>
      <c r="C19" s="206"/>
      <c r="D19" s="206"/>
      <c r="E19" s="206"/>
      <c r="F19" s="206"/>
      <c r="G19" s="206"/>
      <c r="H19" s="206"/>
      <c r="I19" s="206"/>
      <c r="J19" s="206"/>
      <c r="K19" s="206"/>
      <c r="L19" s="206"/>
      <c r="M19" s="206"/>
      <c r="N19" s="206"/>
      <c r="O19" s="206"/>
      <c r="P19" s="206"/>
      <c r="Q19" s="206"/>
      <c r="R19" s="206"/>
      <c r="S19" s="206"/>
      <c r="T19" s="207"/>
    </row>
    <row r="20" spans="2:20" ht="15.75" thickBot="1" x14ac:dyDescent="0.3">
      <c r="B20" s="208"/>
      <c r="C20" s="209"/>
      <c r="D20" s="209"/>
      <c r="E20" s="209"/>
      <c r="F20" s="209"/>
      <c r="G20" s="209"/>
      <c r="H20" s="209"/>
      <c r="I20" s="209"/>
      <c r="J20" s="209"/>
      <c r="K20" s="209"/>
      <c r="L20" s="209"/>
      <c r="M20" s="209"/>
      <c r="N20" s="209"/>
      <c r="O20" s="209"/>
      <c r="P20" s="209"/>
      <c r="Q20" s="209"/>
      <c r="R20" s="209"/>
      <c r="S20" s="209"/>
      <c r="T20" s="210"/>
    </row>
    <row r="21" spans="2:20" x14ac:dyDescent="0.25">
      <c r="B21" s="17"/>
      <c r="C21" s="17"/>
      <c r="D21" s="17"/>
      <c r="E21" s="17"/>
    </row>
    <row r="22" spans="2:20" x14ac:dyDescent="0.25">
      <c r="B22" s="63" t="s">
        <v>41</v>
      </c>
    </row>
    <row r="23" spans="2:20" x14ac:dyDescent="0.25">
      <c r="K23" s="52"/>
      <c r="M23" s="7"/>
      <c r="N23" s="7"/>
    </row>
    <row r="24" spans="2:20" x14ac:dyDescent="0.25">
      <c r="K24" s="6"/>
      <c r="N24" s="7"/>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300-000000000000}">
      <formula1>"Aseguramiento,Consultoria"</formula1>
    </dataValidation>
    <dataValidation type="list" allowBlank="1" showInputMessage="1" showErrorMessage="1" sqref="H10:H14" xr:uid="{00000000-0002-0000-03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4">
      <vt:variant>
        <vt:lpstr>Hojas de cálculo</vt:lpstr>
      </vt:variant>
      <vt:variant>
        <vt:i4>5</vt:i4>
      </vt:variant>
      <vt:variant>
        <vt:lpstr>Rangos con nombre</vt:lpstr>
      </vt:variant>
      <vt:variant>
        <vt:i4>14</vt:i4>
      </vt:variant>
    </vt:vector>
  </HeadingPairs>
  <TitlesOfParts>
    <vt:vector baseType="lpstr" size="19">
      <vt:lpstr>Orientaciones Grales.</vt:lpstr>
      <vt:lpstr>Parámetros</vt:lpstr>
      <vt:lpstr>Priorización  ICETEX</vt:lpstr>
      <vt:lpstr>Procesos A Auditar Vs Recursos</vt:lpstr>
      <vt:lpstr>Seguimiento Programa Anual</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