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6/BALANCES DE PUBLICACION/"/>
    </mc:Choice>
  </mc:AlternateContent>
  <xr:revisionPtr revIDLastSave="571" documentId="8_{C112CC7A-03C8-4D3E-9FFF-F7D36D5A85D7}" xr6:coauthVersionLast="47" xr6:coauthVersionMax="47" xr10:uidLastSave="{40F487F2-AC49-46D2-80CB-1DB47CE216EA}"/>
  <bookViews>
    <workbookView xWindow="-120" yWindow="-120" windowWidth="20730" windowHeight="11160" tabRatio="651" activeTab="6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cumulado" sheetId="2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0" localSheetId="6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Enero'!$A$1:$C$51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5" l="1"/>
  <c r="C41" i="25"/>
  <c r="C40" i="25"/>
  <c r="C39" i="25"/>
  <c r="C36" i="25"/>
  <c r="C34" i="25"/>
  <c r="C33" i="25"/>
  <c r="C27" i="25"/>
  <c r="C21" i="25"/>
  <c r="C20" i="25"/>
  <c r="C19" i="25"/>
  <c r="C15" i="25"/>
  <c r="C14" i="25"/>
  <c r="C13" i="25"/>
  <c r="C12" i="25"/>
  <c r="H39" i="29"/>
  <c r="G39" i="29"/>
  <c r="I37" i="29"/>
  <c r="D37" i="29"/>
  <c r="I36" i="29"/>
  <c r="I35" i="29"/>
  <c r="D35" i="29"/>
  <c r="I34" i="29"/>
  <c r="I33" i="29"/>
  <c r="D33" i="29"/>
  <c r="I32" i="29"/>
  <c r="D31" i="29"/>
  <c r="H28" i="29"/>
  <c r="D28" i="29"/>
  <c r="I26" i="29"/>
  <c r="D26" i="29"/>
  <c r="I24" i="29"/>
  <c r="D24" i="29"/>
  <c r="I22" i="29"/>
  <c r="D22" i="29"/>
  <c r="C22" i="29"/>
  <c r="B22" i="29"/>
  <c r="I20" i="29"/>
  <c r="D20" i="29"/>
  <c r="D19" i="29"/>
  <c r="I18" i="29"/>
  <c r="D18" i="29"/>
  <c r="D17" i="29"/>
  <c r="I16" i="29"/>
  <c r="C14" i="29"/>
  <c r="B14" i="29"/>
  <c r="H12" i="29"/>
  <c r="G12" i="29"/>
  <c r="G28" i="29" s="1"/>
  <c r="D12" i="29"/>
  <c r="C43" i="28"/>
  <c r="C22" i="28"/>
  <c r="C16" i="28"/>
  <c r="H39" i="27"/>
  <c r="G39" i="27"/>
  <c r="I37" i="27"/>
  <c r="D37" i="27"/>
  <c r="I36" i="27"/>
  <c r="I35" i="27"/>
  <c r="D35" i="27"/>
  <c r="I34" i="27"/>
  <c r="I33" i="27"/>
  <c r="D33" i="27"/>
  <c r="I32" i="27"/>
  <c r="D31" i="27"/>
  <c r="D28" i="27"/>
  <c r="I26" i="27"/>
  <c r="D26" i="27"/>
  <c r="I24" i="27"/>
  <c r="D24" i="27"/>
  <c r="I22" i="27"/>
  <c r="C22" i="27"/>
  <c r="B22" i="27"/>
  <c r="I20" i="27"/>
  <c r="D20" i="27"/>
  <c r="D19" i="27"/>
  <c r="I18" i="27"/>
  <c r="D18" i="27"/>
  <c r="D17" i="27"/>
  <c r="I16" i="27"/>
  <c r="C14" i="27"/>
  <c r="B14" i="27"/>
  <c r="H12" i="27"/>
  <c r="H28" i="27" s="1"/>
  <c r="G12" i="27"/>
  <c r="G28" i="27" s="1"/>
  <c r="D12" i="27"/>
  <c r="C43" i="26"/>
  <c r="C22" i="26"/>
  <c r="C16" i="26"/>
  <c r="B22" i="3"/>
  <c r="D14" i="29" l="1"/>
  <c r="B40" i="29"/>
  <c r="H40" i="29"/>
  <c r="I39" i="29"/>
  <c r="G40" i="29"/>
  <c r="I28" i="29"/>
  <c r="C40" i="29"/>
  <c r="I12" i="29"/>
  <c r="I14" i="29"/>
  <c r="C24" i="28"/>
  <c r="C29" i="28" s="1"/>
  <c r="C45" i="28" s="1"/>
  <c r="C50" i="28" s="1"/>
  <c r="B40" i="27"/>
  <c r="C40" i="27"/>
  <c r="D14" i="27"/>
  <c r="H40" i="27"/>
  <c r="I39" i="27"/>
  <c r="G40" i="27"/>
  <c r="I28" i="27"/>
  <c r="I12" i="27"/>
  <c r="I14" i="27"/>
  <c r="D22" i="27"/>
  <c r="C24" i="26"/>
  <c r="C29" i="26" s="1"/>
  <c r="C45" i="26" s="1"/>
  <c r="C50" i="26" s="1"/>
  <c r="G12" i="3"/>
  <c r="H12" i="3"/>
  <c r="H28" i="3" s="1"/>
  <c r="D18" i="3"/>
  <c r="D40" i="29" l="1"/>
  <c r="I40" i="29"/>
  <c r="D40" i="27"/>
  <c r="I40" i="27"/>
  <c r="G28" i="3"/>
  <c r="I12" i="3"/>
  <c r="C43" i="25"/>
  <c r="C37" i="25"/>
  <c r="C35" i="25"/>
  <c r="C32" i="25"/>
  <c r="C22" i="25"/>
  <c r="C16" i="25"/>
  <c r="C24" i="25" l="1"/>
  <c r="C29" i="25" s="1"/>
  <c r="C45" i="25" s="1"/>
  <c r="C50" i="25" s="1"/>
  <c r="C43" i="2"/>
  <c r="C22" i="2"/>
  <c r="C16" i="2"/>
  <c r="C24" i="2" l="1"/>
  <c r="C29" i="2" s="1"/>
  <c r="C45" i="2" s="1"/>
  <c r="C50" i="2" s="1"/>
  <c r="I26" i="3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D22" i="3"/>
  <c r="D17" i="3"/>
  <c r="B14" i="3"/>
  <c r="D14" i="3" s="1"/>
  <c r="D12" i="3"/>
  <c r="G40" i="3" l="1"/>
  <c r="I28" i="3"/>
  <c r="B40" i="3"/>
  <c r="I39" i="3"/>
  <c r="H40" i="3"/>
  <c r="I40" i="3" l="1"/>
  <c r="D40" i="3"/>
</calcChain>
</file>

<file path=xl/sharedStrings.xml><?xml version="1.0" encoding="utf-8"?>
<sst xmlns="http://schemas.openxmlformats.org/spreadsheetml/2006/main" count="267" uniqueCount="82">
  <si>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</si>
  <si>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</si>
  <si>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</si>
  <si>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</si>
  <si>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</si>
  <si>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</si>
  <si>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</si>
  <si>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</si>
  <si>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</si>
  <si>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</si>
  <si>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>Obligaciones financieras</t>
  </si>
  <si>
    <t>Titulos emitidos</t>
  </si>
  <si>
    <t>Cuentas inactivas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</si>
  <si>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</si>
  <si>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</si>
  <si>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</si>
  <si>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</si>
  <si>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</si>
  <si>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</si>
  <si>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</si>
  <si>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</si>
  <si>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>Beneficios a Empleados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</si>
  <si>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</si>
  <si>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</si>
  <si>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</si>
  <si>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</si>
  <si>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</si>
  <si>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</si>
  <si>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</si>
  <si>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</si>
  <si>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</si>
  <si>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</si>
  <si>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</si>
  <si>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</si>
  <si>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</si>
  <si>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</si>
  <si>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TÍTULOS DE INVERSIÓN EN CIRCULACIÓN</t>
  </si>
  <si>
    <t>ACTIVOS FINANCIEROS DE INVERSIÓN</t>
  </si>
  <si>
    <t>Títulos de Ahorro Educativo TAE</t>
  </si>
  <si>
    <t>Depósitos Especiales</t>
  </si>
  <si>
    <t>Inversiones negociables</t>
  </si>
  <si>
    <t>Bonos Sociales</t>
  </si>
  <si>
    <t>Inversiones hasta el vencimiento</t>
  </si>
  <si>
    <t>Inversiones Costo Amortizado</t>
  </si>
  <si>
    <t>OBLIGACIONES FINANCIERAS</t>
  </si>
  <si>
    <t>Inversiones disponible para la venta</t>
  </si>
  <si>
    <t>Provisión inversiones disponibles para la venta</t>
  </si>
  <si>
    <t xml:space="preserve">CUENTAS POR PAGAR </t>
  </si>
  <si>
    <t>CARTERA DE CRÉDITO Y OPERACIONES DE LEASING FINANCIERO</t>
  </si>
  <si>
    <t>BENEFICIOS A EMPLEADOS</t>
  </si>
  <si>
    <t xml:space="preserve">   Créditos y operaciones de leasing financiero de consumo, otras garantías</t>
  </si>
  <si>
    <t>PASIVOS ESTIMADOS</t>
  </si>
  <si>
    <t>Menos: Deterioro</t>
  </si>
  <si>
    <t>OTROS PASIVOS NO FINANCIEROS</t>
  </si>
  <si>
    <t>Total pasivos</t>
  </si>
  <si>
    <t>PATRIMONIO</t>
  </si>
  <si>
    <t>PROPIEDADES, PLANTA Y EQUIPO, NETO</t>
  </si>
  <si>
    <t>CAPITAL FISCAL</t>
  </si>
  <si>
    <t>PROPIEDADES DE INVERSION, NETO</t>
  </si>
  <si>
    <t>RESERVAS LEGALES</t>
  </si>
  <si>
    <t>AJUSTES EN LA APLICACIÓN POR PRIMERA VEZ</t>
  </si>
  <si>
    <t>ACTIVOS INTANGIBLES</t>
  </si>
  <si>
    <t>OTRO RESULTADO INTEGRAL</t>
  </si>
  <si>
    <t>RESULTADO EJERCICIOS ANTERIORES</t>
  </si>
  <si>
    <t>OTROS ACTIVOS NO FINANCIEROS, NETO</t>
  </si>
  <si>
    <t>Total patrimonio</t>
  </si>
  <si>
    <t>Total de activos</t>
  </si>
  <si>
    <t>Total pasivo y patrimonio</t>
  </si>
  <si>
    <t xml:space="preserve">Obligaciones financieras </t>
  </si>
  <si>
    <t xml:space="preserve">Titulos emitidos </t>
  </si>
  <si>
    <t>CUENTAS POR COBRAR, NETO</t>
  </si>
  <si>
    <t>DEL 01 AL 31 DE ENERO DE 2026</t>
  </si>
  <si>
    <t>ESTADO DE SITUACIÓN FINANCIERA AL 31 DE ENERO DE  2026 Y 31 DE DICIEMBRE DE 2025</t>
  </si>
  <si>
    <t>Enero 31
de  2026</t>
  </si>
  <si>
    <t>Diciembre 31
de  2025</t>
  </si>
  <si>
    <t>DEL 01 AL 28 DE FEBRERO DE 2026</t>
  </si>
  <si>
    <t>ESTADO DE SITUACIÓN FINANCIERA AL 28 DE FEBRERO Y 31 DE ENERO DE  2026</t>
  </si>
  <si>
    <t>Febrero 28
de  2026</t>
  </si>
  <si>
    <t>DEL 01 AL 31 DE MARZO DE 2026</t>
  </si>
  <si>
    <t>ESTADO DE SITUACIÓN FINANCIERA AL 31 DE MARZO Y 28 DE FEBRERO DE  2026</t>
  </si>
  <si>
    <t>Marzo 31
de  2026</t>
  </si>
  <si>
    <t>DEL 01 DE ENERO AL 31 DE 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</si>
</sst>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7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173" fontId="10" fillId="0" borderId="0" xfId="1" applyNumberFormat="1" applyFont="1" applyFill="1" applyAlignment="1" applyProtection="1">
      <alignment vertical="center" wrapText="1"/>
    </xf>
    <xf numFmtId="173" fontId="10" fillId="0" borderId="0" xfId="1" applyNumberFormat="1" applyFont="1" applyFill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9FE85693-5051-4A26-BC81-DAEFF6E2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0A6F35-206E-4AE0-B621-D0E5E1CF4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BE9B083-0E4A-4F71-8F83-3FC6E1A30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15BAE78-6B91-4B02-9FA5-810249444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C5C1596-4186-4B86-92B2-F3193E3F7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E048929-BD71-443D-B02B-73EF2E056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etex-my.sharepoint.com/personal/vamaya_icetex_gov_co/Documents/BACKUP%202026/BALANCES%20DE%20PUBLICACION/Formulacion%20EF%20publicacion.xlsx" TargetMode="External"/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33" zoomScaleNormal="90" zoomScaleSheetLayoutView="100" workbookViewId="0">
      <selection activeCell="A33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71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46023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68086.7</v>
      </c>
    </row>
    <row r="13" spans="1:9" x14ac:dyDescent="0.25">
      <c r="A13" s="54" t="s">
        <v>6</v>
      </c>
      <c r="C13" s="10">
        <v>-1.5</v>
      </c>
      <c r="G13" s="60"/>
      <c r="I13" s="61"/>
    </row>
    <row r="14" spans="1:9" x14ac:dyDescent="0.25">
      <c r="A14" s="54" t="s">
        <v>7</v>
      </c>
      <c r="C14" s="10">
        <v>7771.4</v>
      </c>
    </row>
    <row r="15" spans="1:9" ht="13.5" customHeight="1" x14ac:dyDescent="0.25">
      <c r="A15" s="54" t="s">
        <v>8</v>
      </c>
      <c r="C15" s="22">
        <v>1507.1</v>
      </c>
      <c r="G15" s="60"/>
    </row>
    <row r="16" spans="1:9" ht="13.5" customHeight="1" x14ac:dyDescent="0.25">
      <c r="A16" s="51"/>
      <c r="C16" s="12">
        <f>SUM(C12:C15)</f>
        <v>77363.7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13296</v>
      </c>
    </row>
    <row r="20" spans="1:7" x14ac:dyDescent="0.25">
      <c r="A20" s="54" t="s">
        <v>11</v>
      </c>
      <c r="C20" s="10">
        <v>4050.8</v>
      </c>
    </row>
    <row r="21" spans="1:7" ht="17.25" x14ac:dyDescent="0.25">
      <c r="A21" s="54" t="s">
        <v>12</v>
      </c>
      <c r="C21" s="22">
        <v>30.9</v>
      </c>
      <c r="G21" s="60"/>
    </row>
    <row r="22" spans="1:7" x14ac:dyDescent="0.25">
      <c r="A22" s="11"/>
      <c r="C22" s="12">
        <f>SUM(C19:C21)</f>
        <v>17377.7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59986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33886.5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26099.5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20464.8</v>
      </c>
      <c r="E33" s="66"/>
      <c r="F33" s="67"/>
      <c r="G33" s="67"/>
    </row>
    <row r="34" spans="1:7" x14ac:dyDescent="0.25">
      <c r="A34" s="11" t="s">
        <v>18</v>
      </c>
      <c r="C34" s="10">
        <v>-78.099999999999994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4176.2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1981.4</v>
      </c>
      <c r="E39" s="66"/>
      <c r="F39" s="68"/>
      <c r="G39" s="68"/>
    </row>
    <row r="40" spans="1:7" x14ac:dyDescent="0.25">
      <c r="A40" s="11" t="s">
        <v>22</v>
      </c>
      <c r="C40" s="10">
        <v>1652.1</v>
      </c>
      <c r="E40" s="66"/>
      <c r="F40" s="67"/>
      <c r="G40" s="68"/>
    </row>
    <row r="41" spans="1:7" x14ac:dyDescent="0.25">
      <c r="A41" s="11" t="s">
        <v>23</v>
      </c>
      <c r="C41" s="10">
        <v>7213.4</v>
      </c>
      <c r="E41" s="66"/>
      <c r="F41" s="67"/>
      <c r="G41" s="67"/>
    </row>
    <row r="42" spans="1:7" ht="17.25" x14ac:dyDescent="0.25">
      <c r="A42" s="11" t="s">
        <v>24</v>
      </c>
      <c r="C42" s="50">
        <v>11033.7</v>
      </c>
      <c r="D42" s="28"/>
      <c r="E42" s="66"/>
      <c r="F42" s="69"/>
      <c r="G42" s="69"/>
    </row>
    <row r="43" spans="1:7" x14ac:dyDescent="0.25">
      <c r="A43" s="11"/>
      <c r="C43" s="10">
        <f>SUM(C39:C42)</f>
        <v>21880.6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28781.800000000003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28781.800000000003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19" zoomScale="85" zoomScaleNormal="85" zoomScaleSheetLayoutView="100" workbookViewId="0">
      <selection activeCell="A19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72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73</v>
      </c>
      <c r="C10" s="42" t="s">
        <v>74</v>
      </c>
      <c r="D10" s="42" t="s">
        <v>33</v>
      </c>
      <c r="F10" s="37" t="s">
        <v>34</v>
      </c>
      <c r="G10" s="42" t="s">
        <v>73</v>
      </c>
      <c r="H10" s="42" t="s">
        <v>74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298796.90000000002</v>
      </c>
      <c r="C12" s="12">
        <v>393898.3</v>
      </c>
      <c r="D12" s="12">
        <f>+B12-C12</f>
        <v>-95101.399999999965</v>
      </c>
      <c r="F12" s="13" t="s">
        <v>36</v>
      </c>
      <c r="G12" s="14">
        <f>+G14+G15+G16</f>
        <v>795914.70000000007</v>
      </c>
      <c r="H12" s="14">
        <f>+H14+H15+H16</f>
        <v>784509.7</v>
      </c>
      <c r="I12" s="17">
        <f>+G12-H12</f>
        <v>11405.000000000116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1006270.7</v>
      </c>
      <c r="C14" s="16">
        <f>SUM(C16:C20)</f>
        <v>959407.2</v>
      </c>
      <c r="D14" s="16">
        <f>+B14-C14</f>
        <v>46863.5</v>
      </c>
      <c r="F14" s="13" t="s">
        <v>38</v>
      </c>
      <c r="G14" s="12">
        <v>1001.3</v>
      </c>
      <c r="H14" s="12">
        <v>1001.3</v>
      </c>
      <c r="I14" s="17">
        <f>+G12-H12</f>
        <v>11405.000000000116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104619.5</v>
      </c>
      <c r="H15" s="14">
        <v>97265.2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690293.9</v>
      </c>
      <c r="H16" s="10">
        <v>686243.2</v>
      </c>
      <c r="I16" s="17">
        <f>+G16-H16</f>
        <v>4050.7000000000698</v>
      </c>
    </row>
    <row r="17" spans="1:9" x14ac:dyDescent="0.25">
      <c r="A17" s="11" t="s">
        <v>42</v>
      </c>
      <c r="B17" s="20">
        <v>1065.0999999999999</v>
      </c>
      <c r="C17" s="20">
        <v>1061.0999999999999</v>
      </c>
      <c r="D17" s="10">
        <f t="shared" ref="D17:D18" si="0">+B17-C17</f>
        <v>4</v>
      </c>
      <c r="E17" s="18"/>
      <c r="G17" s="10"/>
      <c r="I17" s="19"/>
    </row>
    <row r="18" spans="1:9" ht="16.5" x14ac:dyDescent="0.25">
      <c r="A18" s="5" t="s">
        <v>43</v>
      </c>
      <c r="B18" s="20">
        <v>1005205.6</v>
      </c>
      <c r="C18" s="20">
        <v>958346.1</v>
      </c>
      <c r="D18" s="10">
        <f t="shared" si="0"/>
        <v>46859.5</v>
      </c>
      <c r="E18" s="18"/>
      <c r="F18" s="1" t="s">
        <v>44</v>
      </c>
      <c r="G18" s="10">
        <v>1558035.3</v>
      </c>
      <c r="H18" s="10">
        <v>1532728.9</v>
      </c>
      <c r="I18" s="10">
        <f>+G18-H18</f>
        <v>25306.40000000014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45185.4</v>
      </c>
      <c r="H20" s="10">
        <v>38271.599999999999</v>
      </c>
      <c r="I20" s="10">
        <f>+G20-H20</f>
        <v>6913.8000000000029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9716873.1999999993</v>
      </c>
      <c r="C22" s="10">
        <f>SUM(C24:C26)</f>
        <v>9502133</v>
      </c>
      <c r="D22" s="10">
        <f>+B22-C22</f>
        <v>214740.19999999925</v>
      </c>
      <c r="E22" s="18"/>
      <c r="F22" s="1" t="s">
        <v>49</v>
      </c>
      <c r="G22" s="14">
        <v>2229</v>
      </c>
      <c r="H22" s="14">
        <v>1932.7</v>
      </c>
      <c r="I22" s="10">
        <f>+G22-H22</f>
        <v>296.29999999999995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12330391.6</v>
      </c>
      <c r="C24" s="10">
        <v>12084550.199999999</v>
      </c>
      <c r="D24" s="10">
        <f>+B24-C24</f>
        <v>245841.40000000037</v>
      </c>
      <c r="E24" s="18"/>
      <c r="F24" s="11" t="s">
        <v>51</v>
      </c>
      <c r="G24" s="10">
        <v>1114</v>
      </c>
      <c r="H24" s="10">
        <v>1114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-2613518.4</v>
      </c>
      <c r="C26" s="10">
        <v>-2582417.2000000002</v>
      </c>
      <c r="D26" s="10">
        <f>+B26-C26</f>
        <v>-31101.199999999721</v>
      </c>
      <c r="E26" s="18"/>
      <c r="F26" s="11" t="s">
        <v>53</v>
      </c>
      <c r="G26" s="26">
        <v>1959374.3</v>
      </c>
      <c r="H26" s="26">
        <v>1885105.2</v>
      </c>
      <c r="I26" s="27">
        <f>+G26-H26</f>
        <v>74269.100000000093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70</v>
      </c>
      <c r="B28" s="29">
        <v>252925.9</v>
      </c>
      <c r="C28" s="29">
        <v>270803.8</v>
      </c>
      <c r="D28" s="10">
        <f>+B28-C28</f>
        <v>-17877.899999999994</v>
      </c>
      <c r="E28" s="18"/>
      <c r="F28" s="39" t="s">
        <v>54</v>
      </c>
      <c r="G28" s="40">
        <f>+G12+G18+G20+G22+G24+G26</f>
        <v>4361852.7</v>
      </c>
      <c r="H28" s="40">
        <f>+H12+H18+H20+H22+H24+H26</f>
        <v>4243662.0999999996</v>
      </c>
      <c r="I28" s="40">
        <f>+G28-H28</f>
        <v>118190.60000000056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55</v>
      </c>
      <c r="G30" s="18"/>
      <c r="H30" s="18"/>
      <c r="I30" s="18"/>
    </row>
    <row r="31" spans="1:9" x14ac:dyDescent="0.25">
      <c r="A31" s="11" t="s">
        <v>56</v>
      </c>
      <c r="B31" s="29">
        <v>41081.5</v>
      </c>
      <c r="C31" s="29">
        <v>41184.5</v>
      </c>
      <c r="D31" s="10">
        <f>+B31-C31</f>
        <v>-103</v>
      </c>
      <c r="E31" s="18"/>
    </row>
    <row r="32" spans="1:9" x14ac:dyDescent="0.25">
      <c r="A32" s="11"/>
      <c r="B32" s="29"/>
      <c r="C32" s="29"/>
      <c r="D32" s="29"/>
      <c r="E32" s="18"/>
      <c r="F32" s="11" t="s">
        <v>57</v>
      </c>
      <c r="G32" s="14">
        <v>2813091.1</v>
      </c>
      <c r="H32" s="14">
        <v>2813091.2</v>
      </c>
      <c r="I32" s="32">
        <f t="shared" ref="I32:I37" si="1">+G32-H32</f>
        <v>-0.10000000009313226</v>
      </c>
    </row>
    <row r="33" spans="1:9" x14ac:dyDescent="0.25">
      <c r="A33" s="11" t="s">
        <v>58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113389.09999999999</v>
      </c>
      <c r="I34" s="32">
        <f t="shared" si="1"/>
        <v>0.10000000000582077</v>
      </c>
    </row>
    <row r="35" spans="1:9" x14ac:dyDescent="0.25">
      <c r="A35" s="11" t="s">
        <v>61</v>
      </c>
      <c r="B35" s="29">
        <v>8294.2000000000007</v>
      </c>
      <c r="C35" s="29">
        <v>9623.5</v>
      </c>
      <c r="D35" s="10">
        <f>+B35-C35</f>
        <v>-1329.2999999999993</v>
      </c>
      <c r="E35" s="18"/>
      <c r="F35" s="11" t="s">
        <v>62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25">
      <c r="A36" s="11"/>
      <c r="B36" s="29"/>
      <c r="C36" s="29"/>
      <c r="D36" s="29"/>
      <c r="E36" s="18"/>
      <c r="F36" s="11" t="s">
        <v>63</v>
      </c>
      <c r="G36" s="14">
        <v>1009556.8</v>
      </c>
      <c r="H36" s="14">
        <v>586690.4</v>
      </c>
      <c r="I36" s="32">
        <f t="shared" si="1"/>
        <v>422866.4</v>
      </c>
    </row>
    <row r="37" spans="1:9" ht="17.25" x14ac:dyDescent="0.25">
      <c r="A37" s="11" t="s">
        <v>64</v>
      </c>
      <c r="B37" s="35">
        <v>2553.8000000000002</v>
      </c>
      <c r="C37" s="35">
        <v>2773.5</v>
      </c>
      <c r="D37" s="35">
        <f>+B37-C37</f>
        <v>-219.69999999999982</v>
      </c>
      <c r="E37" s="18"/>
      <c r="F37" s="11" t="s">
        <v>25</v>
      </c>
      <c r="G37" s="26">
        <v>28781.8</v>
      </c>
      <c r="H37" s="26">
        <v>422866.3</v>
      </c>
      <c r="I37" s="27">
        <f t="shared" si="1"/>
        <v>-394084.5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65</v>
      </c>
      <c r="G39" s="40">
        <f>SUM(G32:G38)</f>
        <v>6964943.5000000009</v>
      </c>
      <c r="H39" s="40">
        <f>SUM(H32:H38)</f>
        <v>6936161.7000000002</v>
      </c>
      <c r="I39" s="40">
        <f>+G39-H39</f>
        <v>28781.800000000745</v>
      </c>
    </row>
    <row r="40" spans="1:9" ht="18.75" x14ac:dyDescent="0.25">
      <c r="A40" s="39" t="s">
        <v>66</v>
      </c>
      <c r="B40" s="41">
        <f>+B37+B35+B33+B31+B28+B22+B14+B12</f>
        <v>11326796.199999999</v>
      </c>
      <c r="C40" s="41">
        <f>+C37+C35+C33+C31+C28+C22+C14+C12</f>
        <v>11179823.800000001</v>
      </c>
      <c r="D40" s="41">
        <f>+B40-C40</f>
        <v>146972.39999999851</v>
      </c>
      <c r="E40" s="18"/>
      <c r="F40" s="39" t="s">
        <v>67</v>
      </c>
      <c r="G40" s="41">
        <f>+G28+G39</f>
        <v>11326796.200000001</v>
      </c>
      <c r="H40" s="41">
        <f>+H28+H39</f>
        <v>11179823.800000001</v>
      </c>
      <c r="I40" s="41">
        <f>+G40-H40</f>
        <v>146972.40000000037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24A0C-9F82-44BE-91F4-24324643271F}">
  <dimension ref="A1:I145"/>
  <sheetViews>
    <sheetView workbookViewId="0">
      <selection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75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46054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70968.600000000006</v>
      </c>
    </row>
    <row r="13" spans="1:9" x14ac:dyDescent="0.25">
      <c r="A13" s="54" t="s">
        <v>6</v>
      </c>
      <c r="C13" s="10">
        <v>-0.8</v>
      </c>
      <c r="G13" s="60"/>
      <c r="I13" s="61"/>
    </row>
    <row r="14" spans="1:9" x14ac:dyDescent="0.25">
      <c r="A14" s="54" t="s">
        <v>7</v>
      </c>
      <c r="C14" s="10">
        <v>7330.4</v>
      </c>
    </row>
    <row r="15" spans="1:9" ht="13.5" customHeight="1" x14ac:dyDescent="0.25">
      <c r="A15" s="54" t="s">
        <v>8</v>
      </c>
      <c r="C15" s="22">
        <v>812.2</v>
      </c>
      <c r="G15" s="60"/>
    </row>
    <row r="16" spans="1:9" ht="13.5" customHeight="1" x14ac:dyDescent="0.25">
      <c r="A16" s="51"/>
      <c r="C16" s="12">
        <f>SUM(C12:C15)</f>
        <v>79110.399999999994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12047.8</v>
      </c>
    </row>
    <row r="20" spans="1:7" x14ac:dyDescent="0.25">
      <c r="A20" s="54" t="s">
        <v>11</v>
      </c>
      <c r="C20" s="10">
        <v>5915.8</v>
      </c>
    </row>
    <row r="21" spans="1:7" ht="17.25" x14ac:dyDescent="0.25">
      <c r="A21" s="54" t="s">
        <v>12</v>
      </c>
      <c r="C21" s="22">
        <v>31.6</v>
      </c>
      <c r="G21" s="60"/>
    </row>
    <row r="22" spans="1:7" x14ac:dyDescent="0.25">
      <c r="A22" s="11"/>
      <c r="C22" s="12">
        <f>SUM(C19:C21)</f>
        <v>17995.199999999997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61115.199999999997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63796.4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-2681.2000000000044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21469</v>
      </c>
      <c r="E33" s="66"/>
      <c r="F33" s="67"/>
      <c r="G33" s="67"/>
    </row>
    <row r="34" spans="1:7" x14ac:dyDescent="0.25">
      <c r="A34" s="11" t="s">
        <v>18</v>
      </c>
      <c r="C34" s="10">
        <v>99.4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46284.5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2132.6999999999998</v>
      </c>
      <c r="E39" s="66"/>
      <c r="F39" s="68"/>
      <c r="G39" s="68"/>
    </row>
    <row r="40" spans="1:7" x14ac:dyDescent="0.25">
      <c r="A40" s="11" t="s">
        <v>22</v>
      </c>
      <c r="C40" s="10">
        <v>1663.8</v>
      </c>
      <c r="E40" s="66"/>
      <c r="F40" s="67"/>
      <c r="G40" s="68"/>
    </row>
    <row r="41" spans="1:7" x14ac:dyDescent="0.25">
      <c r="A41" s="11" t="s">
        <v>23</v>
      </c>
      <c r="C41" s="10">
        <v>16922.900000000001</v>
      </c>
      <c r="E41" s="66"/>
      <c r="F41" s="67"/>
      <c r="G41" s="67"/>
    </row>
    <row r="42" spans="1:7" ht="17.25" x14ac:dyDescent="0.25">
      <c r="A42" s="11" t="s">
        <v>24</v>
      </c>
      <c r="C42" s="50">
        <v>17715.5</v>
      </c>
      <c r="D42" s="28"/>
      <c r="E42" s="66"/>
      <c r="F42" s="69"/>
      <c r="G42" s="69"/>
    </row>
    <row r="43" spans="1:7" x14ac:dyDescent="0.25">
      <c r="A43" s="11"/>
      <c r="C43" s="10">
        <f>SUM(C39:C42)</f>
        <v>38434.9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26736.799999999996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26736.799999999996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6299F-90D5-446D-AA78-DAF37994B16F}">
  <dimension ref="A1:I144"/>
  <sheetViews>
    <sheetView topLeftCell="B10" workbookViewId="0">
      <selection activeCell="B10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76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77</v>
      </c>
      <c r="C10" s="42" t="s">
        <v>73</v>
      </c>
      <c r="D10" s="42" t="s">
        <v>33</v>
      </c>
      <c r="F10" s="37" t="s">
        <v>34</v>
      </c>
      <c r="G10" s="42" t="s">
        <v>77</v>
      </c>
      <c r="H10" s="42" t="s">
        <v>73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270459.90000000002</v>
      </c>
      <c r="C12" s="12">
        <v>298796.90000000002</v>
      </c>
      <c r="D12" s="12">
        <f>+B12-C12</f>
        <v>-28337</v>
      </c>
      <c r="F12" s="13" t="s">
        <v>36</v>
      </c>
      <c r="G12" s="14">
        <f>+G14+G15+G16</f>
        <v>800333.70000000007</v>
      </c>
      <c r="H12" s="14">
        <f>+H14+H15+H16</f>
        <v>795914.70000000007</v>
      </c>
      <c r="I12" s="17">
        <f>+G12-H12</f>
        <v>4419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1001611.6</v>
      </c>
      <c r="C14" s="16">
        <f>SUM(C16:C20)</f>
        <v>1006270.7</v>
      </c>
      <c r="D14" s="16">
        <f>+B14-C14</f>
        <v>-4659.0999999999767</v>
      </c>
      <c r="F14" s="13" t="s">
        <v>38</v>
      </c>
      <c r="G14" s="12">
        <v>1001.3</v>
      </c>
      <c r="H14" s="12">
        <v>1001.3</v>
      </c>
      <c r="I14" s="17">
        <f>+G12-H12</f>
        <v>4419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104651.1</v>
      </c>
      <c r="H15" s="14">
        <v>104619.5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694681.3</v>
      </c>
      <c r="H16" s="10">
        <v>690293.9</v>
      </c>
      <c r="I16" s="17">
        <f>+G16-H16</f>
        <v>4387.4000000000233</v>
      </c>
    </row>
    <row r="17" spans="1:9" x14ac:dyDescent="0.25">
      <c r="A17" s="11" t="s">
        <v>42</v>
      </c>
      <c r="B17" s="20">
        <v>1070.7</v>
      </c>
      <c r="C17" s="20">
        <v>1065.0999999999999</v>
      </c>
      <c r="D17" s="10">
        <f t="shared" ref="D17:D18" si="0">+B17-C17</f>
        <v>5.6000000000001364</v>
      </c>
      <c r="E17" s="18"/>
      <c r="G17" s="10"/>
      <c r="H17" s="10"/>
      <c r="I17" s="19"/>
    </row>
    <row r="18" spans="1:9" ht="16.5" x14ac:dyDescent="0.25">
      <c r="A18" s="5" t="s">
        <v>43</v>
      </c>
      <c r="B18" s="20">
        <v>1000540.9</v>
      </c>
      <c r="C18" s="20">
        <v>1005205.6</v>
      </c>
      <c r="D18" s="10">
        <f t="shared" si="0"/>
        <v>-4664.6999999999534</v>
      </c>
      <c r="E18" s="18"/>
      <c r="F18" s="1" t="s">
        <v>44</v>
      </c>
      <c r="G18" s="10">
        <v>1570396.7</v>
      </c>
      <c r="H18" s="10">
        <v>1558035.3</v>
      </c>
      <c r="I18" s="10">
        <f>+G18-H18</f>
        <v>12361.399999999907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58605.8</v>
      </c>
      <c r="H20" s="10">
        <v>45185.4</v>
      </c>
      <c r="I20" s="10">
        <f>+G20-H20</f>
        <v>13420.400000000001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9766336.5</v>
      </c>
      <c r="C22" s="10">
        <f>SUM(C24:C26)</f>
        <v>9716873.1999999993</v>
      </c>
      <c r="D22" s="10">
        <f>+B22-C22</f>
        <v>49463.300000000745</v>
      </c>
      <c r="E22" s="18"/>
      <c r="F22" s="1" t="s">
        <v>49</v>
      </c>
      <c r="G22" s="14">
        <v>2017</v>
      </c>
      <c r="H22" s="14">
        <v>2229</v>
      </c>
      <c r="I22" s="10">
        <f>+G22-H22</f>
        <v>-212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12440320.4</v>
      </c>
      <c r="C24" s="10">
        <v>12330391.6</v>
      </c>
      <c r="D24" s="10">
        <f>+B24-C24</f>
        <v>109928.80000000075</v>
      </c>
      <c r="E24" s="18"/>
      <c r="F24" s="11" t="s">
        <v>51</v>
      </c>
      <c r="G24" s="10">
        <v>1114</v>
      </c>
      <c r="H24" s="10">
        <v>1114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-2673983.9</v>
      </c>
      <c r="C26" s="10">
        <v>-2613518.4</v>
      </c>
      <c r="D26" s="10">
        <f>+B26-C26</f>
        <v>-60465.5</v>
      </c>
      <c r="E26" s="18"/>
      <c r="F26" s="11" t="s">
        <v>53</v>
      </c>
      <c r="G26" s="26">
        <v>1936748.8</v>
      </c>
      <c r="H26" s="26">
        <v>1959374.3</v>
      </c>
      <c r="I26" s="27">
        <f>+G26-H26</f>
        <v>-22625.5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70</v>
      </c>
      <c r="B28" s="29">
        <v>272116.7</v>
      </c>
      <c r="C28" s="29">
        <v>252925.9</v>
      </c>
      <c r="D28" s="10">
        <f>+B28-C28</f>
        <v>19190.800000000017</v>
      </c>
      <c r="E28" s="18"/>
      <c r="F28" s="39" t="s">
        <v>54</v>
      </c>
      <c r="G28" s="40">
        <f>+G12+G18+G20+G22+G24+G26</f>
        <v>4369216</v>
      </c>
      <c r="H28" s="40">
        <f>+H12+H18+H20+H22+H24+H26</f>
        <v>4361852.7</v>
      </c>
      <c r="I28" s="40">
        <f>+G28-H28</f>
        <v>7363.2999999998137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55</v>
      </c>
      <c r="G30" s="18"/>
      <c r="H30" s="18"/>
      <c r="I30" s="18"/>
    </row>
    <row r="31" spans="1:9" x14ac:dyDescent="0.25">
      <c r="A31" s="11" t="s">
        <v>56</v>
      </c>
      <c r="B31" s="29">
        <v>40978.5</v>
      </c>
      <c r="C31" s="29">
        <v>41081.5</v>
      </c>
      <c r="D31" s="10">
        <f>+B31-C31</f>
        <v>-103</v>
      </c>
      <c r="E31" s="18"/>
    </row>
    <row r="32" spans="1:9" x14ac:dyDescent="0.25">
      <c r="A32" s="11"/>
      <c r="B32" s="29"/>
      <c r="C32" s="29"/>
      <c r="D32" s="29"/>
      <c r="E32" s="18"/>
      <c r="F32" s="11" t="s">
        <v>57</v>
      </c>
      <c r="G32" s="14">
        <v>2939951</v>
      </c>
      <c r="H32" s="14">
        <v>2813091.1</v>
      </c>
      <c r="I32" s="32">
        <f t="shared" ref="I32:I37" si="1">+G32-H32</f>
        <v>126859.89999999991</v>
      </c>
    </row>
    <row r="33" spans="1:9" x14ac:dyDescent="0.25">
      <c r="A33" s="11" t="s">
        <v>58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3277187.6</v>
      </c>
      <c r="H33" s="14">
        <v>2981181.2</v>
      </c>
      <c r="I33" s="32">
        <f t="shared" si="1"/>
        <v>296006.39999999991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61</v>
      </c>
      <c r="B35" s="29">
        <v>7058.8</v>
      </c>
      <c r="C35" s="29">
        <v>8294.2000000000007</v>
      </c>
      <c r="D35" s="10">
        <f>+B35-C35</f>
        <v>-1235.4000000000005</v>
      </c>
      <c r="E35" s="18"/>
      <c r="F35" s="11" t="s">
        <v>62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63</v>
      </c>
      <c r="G36" s="14">
        <v>586690.4</v>
      </c>
      <c r="H36" s="14">
        <v>1009556.8</v>
      </c>
      <c r="I36" s="32">
        <f t="shared" si="1"/>
        <v>-422866.4</v>
      </c>
    </row>
    <row r="37" spans="1:9" ht="17.25" x14ac:dyDescent="0.25">
      <c r="A37" s="11" t="s">
        <v>64</v>
      </c>
      <c r="B37" s="35">
        <v>2334.1999999999998</v>
      </c>
      <c r="C37" s="35">
        <v>2553.8000000000002</v>
      </c>
      <c r="D37" s="35">
        <f>+B37-C37</f>
        <v>-219.60000000000036</v>
      </c>
      <c r="E37" s="18"/>
      <c r="F37" s="11" t="s">
        <v>25</v>
      </c>
      <c r="G37" s="26">
        <v>55518.6</v>
      </c>
      <c r="H37" s="26">
        <v>28781.8</v>
      </c>
      <c r="I37" s="27">
        <f t="shared" si="1"/>
        <v>26736.799999999999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65</v>
      </c>
      <c r="G39" s="40">
        <f>SUM(G32:G38)</f>
        <v>6991680.2000000002</v>
      </c>
      <c r="H39" s="40">
        <f>SUM(H32:H38)</f>
        <v>6964943.5000000009</v>
      </c>
      <c r="I39" s="40">
        <f>+G39-H39</f>
        <v>26736.699999999255</v>
      </c>
    </row>
    <row r="40" spans="1:9" ht="18.75" x14ac:dyDescent="0.25">
      <c r="A40" s="39" t="s">
        <v>66</v>
      </c>
      <c r="B40" s="41">
        <f>+B37+B35+B33+B31+B28+B22+B14+B12</f>
        <v>11360896.199999999</v>
      </c>
      <c r="C40" s="41">
        <f>+C37+C35+C33+C31+C28+C22+C14+C12</f>
        <v>11326796.199999999</v>
      </c>
      <c r="D40" s="41">
        <f>+B40-C40</f>
        <v>34100</v>
      </c>
      <c r="E40" s="18"/>
      <c r="F40" s="39" t="s">
        <v>67</v>
      </c>
      <c r="G40" s="41">
        <f>+G28+G39</f>
        <v>11360896.199999999</v>
      </c>
      <c r="H40" s="41">
        <f>+H28+H39</f>
        <v>11326796.200000001</v>
      </c>
      <c r="I40" s="41">
        <f>+G40-H40</f>
        <v>34099.999999998137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1A039-9A91-48D3-9121-B775534CC8CC}">
  <dimension ref="A1:I145"/>
  <sheetViews>
    <sheetView topLeftCell="A6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84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78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46112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60681.599999999999</v>
      </c>
    </row>
    <row r="13" spans="1:9" x14ac:dyDescent="0.25">
      <c r="A13" s="54" t="s">
        <v>6</v>
      </c>
      <c r="C13" s="10">
        <v>-0.4</v>
      </c>
      <c r="G13" s="60"/>
      <c r="I13" s="61"/>
    </row>
    <row r="14" spans="1:9" x14ac:dyDescent="0.25">
      <c r="A14" s="54" t="s">
        <v>7</v>
      </c>
      <c r="C14" s="10">
        <v>8141.7</v>
      </c>
    </row>
    <row r="15" spans="1:9" ht="13.5" customHeight="1" x14ac:dyDescent="0.25">
      <c r="A15" s="54" t="s">
        <v>8</v>
      </c>
      <c r="C15" s="22">
        <v>1024.4000000000001</v>
      </c>
      <c r="G15" s="60"/>
    </row>
    <row r="16" spans="1:9" ht="13.5" customHeight="1" x14ac:dyDescent="0.25">
      <c r="A16" s="51"/>
      <c r="C16" s="12">
        <f>SUM(C12:C15)</f>
        <v>69847.299999999988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13718.4</v>
      </c>
    </row>
    <row r="20" spans="1:7" x14ac:dyDescent="0.25">
      <c r="A20" s="54" t="s">
        <v>11</v>
      </c>
      <c r="C20" s="10">
        <v>8558.2999999999993</v>
      </c>
    </row>
    <row r="21" spans="1:7" ht="17.25" x14ac:dyDescent="0.25">
      <c r="A21" s="54" t="s">
        <v>12</v>
      </c>
      <c r="C21" s="22">
        <v>46.1</v>
      </c>
      <c r="G21" s="60"/>
    </row>
    <row r="22" spans="1:7" x14ac:dyDescent="0.25">
      <c r="A22" s="11"/>
      <c r="C22" s="12">
        <f>SUM(C19:C21)</f>
        <v>22322.799999999996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47524.499999999993</v>
      </c>
      <c r="D24" s="62"/>
    </row>
    <row r="25" spans="1:7" x14ac:dyDescent="0.25">
      <c r="A25" s="11"/>
      <c r="C25" s="10"/>
      <c r="G25" s="85"/>
    </row>
    <row r="26" spans="1:7" x14ac:dyDescent="0.25">
      <c r="A26" s="11" t="s">
        <v>14</v>
      </c>
      <c r="C26" s="10"/>
      <c r="G26" s="85"/>
    </row>
    <row r="27" spans="1:7" ht="17.25" x14ac:dyDescent="0.25">
      <c r="A27" s="11" t="s">
        <v>15</v>
      </c>
      <c r="C27" s="22">
        <v>35162.800000000003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12361.69999999999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24041.8</v>
      </c>
      <c r="E33" s="66"/>
      <c r="F33" s="67"/>
      <c r="G33" s="67"/>
    </row>
    <row r="34" spans="1:7" x14ac:dyDescent="0.25">
      <c r="A34" s="11" t="s">
        <v>18</v>
      </c>
      <c r="C34" s="10">
        <v>-68.099999999999994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8348.7999999999993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2224.3000000000002</v>
      </c>
      <c r="E39" s="66"/>
      <c r="F39" s="68"/>
      <c r="G39" s="68"/>
    </row>
    <row r="40" spans="1:7" x14ac:dyDescent="0.25">
      <c r="A40" s="11" t="s">
        <v>22</v>
      </c>
      <c r="C40" s="10">
        <v>1378.8</v>
      </c>
      <c r="E40" s="66"/>
      <c r="F40" s="67"/>
      <c r="G40" s="68"/>
    </row>
    <row r="41" spans="1:7" x14ac:dyDescent="0.25">
      <c r="A41" s="11" t="s">
        <v>23</v>
      </c>
      <c r="C41" s="10">
        <v>20214.5</v>
      </c>
      <c r="E41" s="66"/>
      <c r="F41" s="67"/>
      <c r="G41" s="67"/>
    </row>
    <row r="42" spans="1:7" ht="17.25" x14ac:dyDescent="0.25">
      <c r="A42" s="11" t="s">
        <v>24</v>
      </c>
      <c r="C42" s="50">
        <v>11285.9</v>
      </c>
      <c r="D42" s="28"/>
      <c r="E42" s="66"/>
      <c r="F42" s="69"/>
      <c r="G42" s="69"/>
    </row>
    <row r="43" spans="1:7" x14ac:dyDescent="0.25">
      <c r="A43" s="11"/>
      <c r="C43" s="10">
        <f>SUM(C39:C42)</f>
        <v>35103.5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9580.6999999999825</v>
      </c>
      <c r="D45" s="11"/>
      <c r="E45" s="72"/>
      <c r="F45" s="68"/>
      <c r="G45" s="68"/>
    </row>
    <row r="46" spans="1:7" s="11" customFormat="1" x14ac:dyDescent="0.25">
      <c r="B46" s="84"/>
      <c r="C46" s="10"/>
      <c r="E46" s="73"/>
      <c r="F46" s="74"/>
    </row>
    <row r="47" spans="1:7" s="11" customFormat="1" x14ac:dyDescent="0.25">
      <c r="A47" s="11" t="s">
        <v>26</v>
      </c>
      <c r="B47" s="84"/>
      <c r="C47" s="10"/>
    </row>
    <row r="48" spans="1:7" s="11" customFormat="1" ht="17.25" x14ac:dyDescent="0.25">
      <c r="A48" s="11" t="s">
        <v>27</v>
      </c>
      <c r="B48" s="84"/>
      <c r="C48" s="22">
        <v>0</v>
      </c>
      <c r="E48" s="73"/>
    </row>
    <row r="49" spans="1:3" s="11" customFormat="1" x14ac:dyDescent="0.25">
      <c r="A49" s="55"/>
      <c r="B49" s="84"/>
      <c r="C49" s="10"/>
    </row>
    <row r="50" spans="1:3" s="11" customFormat="1" ht="17.25" x14ac:dyDescent="0.25">
      <c r="A50" s="11" t="s">
        <v>28</v>
      </c>
      <c r="B50" s="48"/>
      <c r="C50" s="75">
        <f>+C45+C48</f>
        <v>9580.6999999999825</v>
      </c>
    </row>
    <row r="51" spans="1:3" s="11" customFormat="1" x14ac:dyDescent="0.25">
      <c r="B51" s="84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84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59D62-B035-4ED2-8675-A975DBBB60E2}">
  <dimension ref="A1:I144"/>
  <sheetViews>
    <sheetView topLeftCell="B31" workbookViewId="0">
      <selection activeCell="G27" sqref="G27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79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6" t="s">
        <v>31</v>
      </c>
      <c r="C9" s="86"/>
      <c r="D9" s="86"/>
      <c r="G9" s="86" t="s">
        <v>31</v>
      </c>
      <c r="H9" s="86"/>
      <c r="I9" s="86"/>
    </row>
    <row r="10" spans="1:9" s="2" customFormat="1" ht="33" x14ac:dyDescent="0.25">
      <c r="A10" s="37" t="s">
        <v>32</v>
      </c>
      <c r="B10" s="42" t="s">
        <v>80</v>
      </c>
      <c r="C10" s="42" t="s">
        <v>77</v>
      </c>
      <c r="D10" s="42" t="s">
        <v>33</v>
      </c>
      <c r="F10" s="37" t="s">
        <v>34</v>
      </c>
      <c r="G10" s="42" t="s">
        <v>80</v>
      </c>
      <c r="H10" s="42" t="s">
        <v>77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383625.2</v>
      </c>
      <c r="C12" s="12">
        <v>270459.90000000002</v>
      </c>
      <c r="D12" s="12">
        <f>+B12-C12</f>
        <v>113165.29999999999</v>
      </c>
      <c r="F12" s="13" t="s">
        <v>36</v>
      </c>
      <c r="G12" s="14">
        <f>+G14+G15+G16</f>
        <v>804604.70000000007</v>
      </c>
      <c r="H12" s="14">
        <f>+H14+H15+H16</f>
        <v>800333.70000000007</v>
      </c>
      <c r="I12" s="17">
        <f>+G12-H12</f>
        <v>4271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981303.70000000007</v>
      </c>
      <c r="C14" s="16">
        <f>SUM(C16:C20)</f>
        <v>1001611.6</v>
      </c>
      <c r="D14" s="16">
        <f>+B14-C14</f>
        <v>-20307.899999999907</v>
      </c>
      <c r="F14" s="13" t="s">
        <v>38</v>
      </c>
      <c r="G14" s="12">
        <v>1001.3</v>
      </c>
      <c r="H14" s="12">
        <v>1001.3</v>
      </c>
      <c r="I14" s="17">
        <f>+G12-H12</f>
        <v>4271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104697.1</v>
      </c>
      <c r="H15" s="14">
        <v>104651.1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698906.3</v>
      </c>
      <c r="H16" s="10">
        <v>694681.3</v>
      </c>
      <c r="I16" s="17">
        <f>+G16-H16</f>
        <v>4225</v>
      </c>
    </row>
    <row r="17" spans="1:9" x14ac:dyDescent="0.25">
      <c r="A17" s="11" t="s">
        <v>42</v>
      </c>
      <c r="B17" s="20">
        <v>1078.4000000000001</v>
      </c>
      <c r="C17" s="20">
        <v>1070.7</v>
      </c>
      <c r="D17" s="10">
        <f t="shared" ref="D17:D18" si="0">+B17-C17</f>
        <v>7.7000000000000455</v>
      </c>
      <c r="E17" s="18"/>
      <c r="G17" s="10"/>
      <c r="H17" s="10"/>
      <c r="I17" s="19"/>
    </row>
    <row r="18" spans="1:9" ht="16.5" x14ac:dyDescent="0.25">
      <c r="A18" s="5" t="s">
        <v>43</v>
      </c>
      <c r="B18" s="20">
        <v>980225.3</v>
      </c>
      <c r="C18" s="20">
        <v>1000540.9</v>
      </c>
      <c r="D18" s="10">
        <f t="shared" si="0"/>
        <v>-20315.599999999977</v>
      </c>
      <c r="E18" s="18"/>
      <c r="F18" s="1" t="s">
        <v>44</v>
      </c>
      <c r="G18" s="10">
        <v>1733434.1</v>
      </c>
      <c r="H18" s="10">
        <v>1570396.7</v>
      </c>
      <c r="I18" s="10">
        <f>+G18-H18</f>
        <v>163037.40000000014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59411.3</v>
      </c>
      <c r="H20" s="10">
        <v>58605.8</v>
      </c>
      <c r="I20" s="10">
        <f>+G20-H20</f>
        <v>805.5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9923232.9000000004</v>
      </c>
      <c r="C22" s="10">
        <f>SUM(C24:C26)</f>
        <v>9766336.5</v>
      </c>
      <c r="D22" s="10">
        <f>+B22-C22</f>
        <v>156896.40000000037</v>
      </c>
      <c r="E22" s="18"/>
      <c r="F22" s="1" t="s">
        <v>49</v>
      </c>
      <c r="G22" s="14">
        <v>2356.1</v>
      </c>
      <c r="H22" s="14">
        <v>2017</v>
      </c>
      <c r="I22" s="10">
        <f>+G22-H22</f>
        <v>339.09999999999991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12635649.9</v>
      </c>
      <c r="C24" s="10">
        <v>12440320.4</v>
      </c>
      <c r="D24" s="10">
        <f>+B24-C24</f>
        <v>195329.5</v>
      </c>
      <c r="E24" s="18"/>
      <c r="F24" s="11" t="s">
        <v>51</v>
      </c>
      <c r="G24" s="10">
        <v>1114</v>
      </c>
      <c r="H24" s="10">
        <v>1114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-2712417</v>
      </c>
      <c r="C26" s="10">
        <v>-2673983.9</v>
      </c>
      <c r="D26" s="10">
        <f>+B26-C26</f>
        <v>-38433.100000000093</v>
      </c>
      <c r="E26" s="18"/>
      <c r="F26" s="11" t="s">
        <v>53</v>
      </c>
      <c r="G26" s="26">
        <v>1973642.5</v>
      </c>
      <c r="H26" s="26">
        <v>1936748.8</v>
      </c>
      <c r="I26" s="27">
        <f>+G26-H26</f>
        <v>36893.699999999953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70</v>
      </c>
      <c r="B28" s="29">
        <v>188425.9</v>
      </c>
      <c r="C28" s="29">
        <v>272116.7</v>
      </c>
      <c r="D28" s="10">
        <f>+B28-C28</f>
        <v>-83690.800000000017</v>
      </c>
      <c r="E28" s="18"/>
      <c r="F28" s="39" t="s">
        <v>54</v>
      </c>
      <c r="G28" s="40">
        <f>+G12+G18+G20+G22+G24+G26</f>
        <v>4574562.7</v>
      </c>
      <c r="H28" s="40">
        <f>+H12+H18+H20+H22+H24+H26</f>
        <v>4369216</v>
      </c>
      <c r="I28" s="40">
        <f>+G28-H28</f>
        <v>205346.70000000019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55</v>
      </c>
      <c r="G30" s="18"/>
      <c r="H30" s="18"/>
      <c r="I30" s="18"/>
    </row>
    <row r="31" spans="1:9" x14ac:dyDescent="0.25">
      <c r="A31" s="11" t="s">
        <v>56</v>
      </c>
      <c r="B31" s="29">
        <v>40875.4</v>
      </c>
      <c r="C31" s="29">
        <v>40978.5</v>
      </c>
      <c r="D31" s="10">
        <f>+B31-C31</f>
        <v>-103.09999999999854</v>
      </c>
      <c r="E31" s="18"/>
    </row>
    <row r="32" spans="1:9" x14ac:dyDescent="0.25">
      <c r="A32" s="11"/>
      <c r="B32" s="29"/>
      <c r="C32" s="29"/>
      <c r="D32" s="29"/>
      <c r="E32" s="18"/>
      <c r="F32" s="11" t="s">
        <v>57</v>
      </c>
      <c r="G32" s="14">
        <v>2939951</v>
      </c>
      <c r="H32" s="14">
        <v>2939951</v>
      </c>
      <c r="I32" s="32">
        <f t="shared" ref="I32:I37" si="1">+G32-H32</f>
        <v>0</v>
      </c>
    </row>
    <row r="33" spans="1:9" x14ac:dyDescent="0.25">
      <c r="A33" s="11" t="s">
        <v>58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3277187.6</v>
      </c>
      <c r="H33" s="14">
        <v>3277187.6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61</v>
      </c>
      <c r="B35" s="29">
        <v>56246</v>
      </c>
      <c r="C35" s="29">
        <v>7058.8</v>
      </c>
      <c r="D35" s="10">
        <f>+B35-C35</f>
        <v>49187.199999999997</v>
      </c>
      <c r="E35" s="18"/>
      <c r="F35" s="11" t="s">
        <v>62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63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64</v>
      </c>
      <c r="B37" s="35">
        <v>2114.5</v>
      </c>
      <c r="C37" s="35">
        <v>2334.1999999999998</v>
      </c>
      <c r="D37" s="35">
        <f>+B37-C37</f>
        <v>-219.69999999999982</v>
      </c>
      <c r="E37" s="18"/>
      <c r="F37" s="11" t="s">
        <v>25</v>
      </c>
      <c r="G37" s="26">
        <v>65099.3</v>
      </c>
      <c r="H37" s="26">
        <v>55518.6</v>
      </c>
      <c r="I37" s="27">
        <f t="shared" si="1"/>
        <v>9580.7000000000044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65</v>
      </c>
      <c r="G39" s="40">
        <f>SUM(G32:G38)</f>
        <v>7001260.9000000004</v>
      </c>
      <c r="H39" s="40">
        <f>SUM(H32:H38)</f>
        <v>6991680.2000000002</v>
      </c>
      <c r="I39" s="40">
        <f>+G39-H39</f>
        <v>9580.7000000001863</v>
      </c>
    </row>
    <row r="40" spans="1:9" ht="18.75" x14ac:dyDescent="0.25">
      <c r="A40" s="39" t="s">
        <v>66</v>
      </c>
      <c r="B40" s="41">
        <f>+B37+B35+B33+B31+B28+B22+B14+B12</f>
        <v>11575823.6</v>
      </c>
      <c r="C40" s="41">
        <f>+C37+C35+C33+C31+C28+C22+C14+C12</f>
        <v>11360896.199999999</v>
      </c>
      <c r="D40" s="41">
        <f>+B40-C40</f>
        <v>214927.40000000037</v>
      </c>
      <c r="E40" s="18"/>
      <c r="F40" s="39" t="s">
        <v>67</v>
      </c>
      <c r="G40" s="41">
        <f>+G28+G39</f>
        <v>11575823.600000001</v>
      </c>
      <c r="H40" s="41">
        <f>+H28+H39</f>
        <v>11360896.199999999</v>
      </c>
      <c r="I40" s="41">
        <f>+G40-H40</f>
        <v>214927.40000000224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topLeftCell="A33" workbookViewId="0">
      <selection activeCell="C54" sqref="C54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49" customWidth="1"/>
    <col min="4" max="4" width="8" style="5"/>
    <col min="5" max="5" width="12.42578125" style="5" bestFit="1" customWidth="1"/>
    <col min="6" max="8" width="8" style="5"/>
    <col min="9" max="9" width="10.42578125" style="5" bestFit="1" customWidth="1"/>
    <col min="10" max="16384" width="8" style="5"/>
  </cols>
  <sheetData>
    <row r="1" spans="1:9" s="4" customFormat="1" ht="18" x14ac:dyDescent="0.25">
      <c r="A1" s="6" t="s">
        <v>0</v>
      </c>
      <c r="B1" s="3"/>
      <c r="C1" s="43"/>
    </row>
    <row r="2" spans="1:9" s="4" customFormat="1" ht="18" x14ac:dyDescent="0.25">
      <c r="A2" s="6" t="s">
        <v>1</v>
      </c>
      <c r="B2" s="3"/>
      <c r="C2" s="43"/>
    </row>
    <row r="3" spans="1:9" ht="16.5" x14ac:dyDescent="0.25">
      <c r="A3" s="6"/>
      <c r="B3" s="2"/>
      <c r="C3" s="44"/>
    </row>
    <row r="4" spans="1:9" s="7" customFormat="1" ht="16.5" x14ac:dyDescent="0.25">
      <c r="A4" s="6" t="s">
        <v>2</v>
      </c>
      <c r="B4" s="6"/>
      <c r="C4" s="45"/>
    </row>
    <row r="5" spans="1:9" s="7" customFormat="1" ht="16.5" x14ac:dyDescent="0.25">
      <c r="A5" s="6" t="s">
        <v>81</v>
      </c>
      <c r="B5" s="6"/>
      <c r="C5" s="45"/>
    </row>
    <row r="6" spans="1:9" s="6" customFormat="1" ht="16.5" x14ac:dyDescent="0.25">
      <c r="A6" s="46" t="s">
        <v>3</v>
      </c>
      <c r="B6" s="9"/>
      <c r="C6" s="47"/>
    </row>
    <row r="7" spans="1:9" s="2" customFormat="1" x14ac:dyDescent="0.25">
      <c r="B7" s="48"/>
      <c r="C7" s="44"/>
    </row>
    <row r="8" spans="1:9" s="2" customFormat="1" x14ac:dyDescent="0.25">
      <c r="B8" s="48"/>
      <c r="C8" s="44"/>
    </row>
    <row r="9" spans="1:9" ht="16.5" x14ac:dyDescent="0.25">
      <c r="B9" s="48"/>
      <c r="C9" s="57">
        <v>46082</v>
      </c>
    </row>
    <row r="11" spans="1:9" x14ac:dyDescent="0.25">
      <c r="A11" s="5" t="s">
        <v>4</v>
      </c>
    </row>
    <row r="12" spans="1:9" x14ac:dyDescent="0.25">
      <c r="A12" s="11" t="s">
        <v>5</v>
      </c>
      <c r="C12" s="20">
        <f>+'ER Enero'!C12+'ER Febrero'!C12+'ER Marzo'!C12</f>
        <v>199736.9</v>
      </c>
    </row>
    <row r="13" spans="1:9" x14ac:dyDescent="0.25">
      <c r="A13" s="11" t="s">
        <v>6</v>
      </c>
      <c r="C13" s="20">
        <f>+'ER Enero'!C13+'ER Febrero'!C13+'ER Marzo'!C13</f>
        <v>-2.6999999999999997</v>
      </c>
      <c r="D13" s="28"/>
    </row>
    <row r="14" spans="1:9" x14ac:dyDescent="0.25">
      <c r="A14" s="11" t="s">
        <v>7</v>
      </c>
      <c r="C14" s="20">
        <f>+'ER Enero'!C14+'ER Febrero'!C14+'ER Marzo'!C14</f>
        <v>23243.5</v>
      </c>
    </row>
    <row r="15" spans="1:9" ht="13.5" customHeight="1" x14ac:dyDescent="0.25">
      <c r="A15" s="11" t="s">
        <v>8</v>
      </c>
      <c r="C15" s="50">
        <f>+'ER Enero'!C15+'ER Febrero'!C15+'ER Marzo'!C15</f>
        <v>3343.7000000000003</v>
      </c>
      <c r="I15" s="79"/>
    </row>
    <row r="16" spans="1:9" ht="13.5" customHeight="1" x14ac:dyDescent="0.25">
      <c r="A16" s="51"/>
      <c r="C16" s="52">
        <f>SUM(C12:C15)</f>
        <v>226321.4</v>
      </c>
      <c r="I16" s="79"/>
    </row>
    <row r="17" spans="1:9" x14ac:dyDescent="0.25">
      <c r="A17" s="53"/>
      <c r="C17" s="20"/>
      <c r="I17" s="79"/>
    </row>
    <row r="18" spans="1:9" x14ac:dyDescent="0.25">
      <c r="A18" s="11" t="s">
        <v>9</v>
      </c>
    </row>
    <row r="19" spans="1:9" x14ac:dyDescent="0.25">
      <c r="A19" s="11" t="s">
        <v>68</v>
      </c>
      <c r="C19" s="20">
        <f>+'ER Enero'!C19+'ER Febrero'!C19+'ER Marzo'!C19</f>
        <v>39062.199999999997</v>
      </c>
    </row>
    <row r="20" spans="1:9" x14ac:dyDescent="0.25">
      <c r="A20" s="11" t="s">
        <v>69</v>
      </c>
      <c r="C20" s="20">
        <f>+'ER Enero'!C20+'ER Febrero'!C20+'ER Marzo'!C20</f>
        <v>18524.900000000001</v>
      </c>
    </row>
    <row r="21" spans="1:9" ht="17.25" x14ac:dyDescent="0.25">
      <c r="A21" s="11" t="s">
        <v>12</v>
      </c>
      <c r="C21" s="50">
        <f>+'ER Enero'!C21+'ER Febrero'!C21+'ER Marzo'!C21</f>
        <v>108.6</v>
      </c>
    </row>
    <row r="22" spans="1:9" x14ac:dyDescent="0.25">
      <c r="A22" s="11"/>
      <c r="C22" s="52">
        <f>SUM(C19:C21)</f>
        <v>57695.7</v>
      </c>
    </row>
    <row r="23" spans="1:9" x14ac:dyDescent="0.25">
      <c r="A23" s="11"/>
      <c r="C23" s="20"/>
    </row>
    <row r="24" spans="1:9" x14ac:dyDescent="0.25">
      <c r="A24" s="11" t="s">
        <v>13</v>
      </c>
      <c r="C24" s="20">
        <f>SUM(C16-C22)</f>
        <v>168625.7</v>
      </c>
      <c r="E24" s="78"/>
    </row>
    <row r="25" spans="1:9" x14ac:dyDescent="0.25">
      <c r="A25" s="11"/>
      <c r="C25" s="20"/>
    </row>
    <row r="26" spans="1:9" x14ac:dyDescent="0.25">
      <c r="A26" s="11" t="s">
        <v>14</v>
      </c>
      <c r="C26" s="20"/>
    </row>
    <row r="27" spans="1:9" ht="17.25" x14ac:dyDescent="0.25">
      <c r="A27" s="11" t="s">
        <v>15</v>
      </c>
      <c r="C27" s="50">
        <f>+'ER Enero'!C27+'ER Febrero'!C27+'ER Marzo'!C27</f>
        <v>132845.70000000001</v>
      </c>
      <c r="E27" s="49"/>
      <c r="F27" s="49"/>
    </row>
    <row r="28" spans="1:9" x14ac:dyDescent="0.25">
      <c r="A28" s="11"/>
      <c r="C28" s="20"/>
    </row>
    <row r="29" spans="1:9" x14ac:dyDescent="0.25">
      <c r="A29" s="11" t="s">
        <v>16</v>
      </c>
      <c r="C29" s="20">
        <f>+C24-C27</f>
        <v>35780</v>
      </c>
    </row>
    <row r="30" spans="1:9" x14ac:dyDescent="0.25">
      <c r="A30" s="11"/>
      <c r="C30" s="20"/>
    </row>
    <row r="32" spans="1:9" x14ac:dyDescent="0.25">
      <c r="A32" s="11"/>
      <c r="C32" s="20">
        <f>+'[27]ER Enero'!C31</f>
        <v>0</v>
      </c>
    </row>
    <row r="33" spans="1:6" x14ac:dyDescent="0.25">
      <c r="A33" s="11" t="s">
        <v>17</v>
      </c>
      <c r="C33" s="20">
        <f>+'ER Enero'!C33+'ER Febrero'!C33+'ER Marzo'!C33</f>
        <v>65975.600000000006</v>
      </c>
    </row>
    <row r="34" spans="1:6" x14ac:dyDescent="0.25">
      <c r="A34" s="11" t="s">
        <v>18</v>
      </c>
      <c r="C34" s="20">
        <f>+'ER Enero'!C34+'ER Febrero'!C34+'ER Marzo'!C34</f>
        <v>-46.799999999999983</v>
      </c>
    </row>
    <row r="35" spans="1:6" x14ac:dyDescent="0.25">
      <c r="A35" s="11"/>
      <c r="C35" s="20">
        <f>+'[27]ER Enero'!C34</f>
        <v>0</v>
      </c>
    </row>
    <row r="36" spans="1:6" x14ac:dyDescent="0.25">
      <c r="A36" s="11" t="s">
        <v>19</v>
      </c>
      <c r="C36" s="20">
        <f>+'ER Enero'!C36+'ER Febrero'!C36+'ER Marzo'!C36</f>
        <v>58809.5</v>
      </c>
      <c r="E36" s="83"/>
      <c r="F36" s="49"/>
    </row>
    <row r="37" spans="1:6" x14ac:dyDescent="0.25">
      <c r="A37" s="11"/>
      <c r="C37" s="20">
        <f>+'[27]ER Enero'!C36</f>
        <v>0</v>
      </c>
    </row>
    <row r="38" spans="1:6" x14ac:dyDescent="0.25">
      <c r="A38" s="11" t="s">
        <v>20</v>
      </c>
    </row>
    <row r="39" spans="1:6" x14ac:dyDescent="0.25">
      <c r="A39" s="54" t="s">
        <v>21</v>
      </c>
      <c r="C39" s="20">
        <f>+'ER Enero'!C39+'ER Febrero'!C39+'ER Marzo'!C39</f>
        <v>6338.4000000000005</v>
      </c>
    </row>
    <row r="40" spans="1:6" x14ac:dyDescent="0.25">
      <c r="A40" s="54" t="s">
        <v>22</v>
      </c>
      <c r="C40" s="20">
        <f>+'ER Enero'!C40+'ER Febrero'!C40+'ER Marzo'!C40</f>
        <v>4694.7</v>
      </c>
    </row>
    <row r="41" spans="1:6" x14ac:dyDescent="0.25">
      <c r="A41" s="54" t="s">
        <v>23</v>
      </c>
      <c r="C41" s="20">
        <f>+'ER Enero'!C41+'ER Febrero'!C41+'ER Marzo'!C41</f>
        <v>44350.8</v>
      </c>
    </row>
    <row r="42" spans="1:6" ht="17.25" x14ac:dyDescent="0.25">
      <c r="A42" s="54" t="s">
        <v>24</v>
      </c>
      <c r="C42" s="50">
        <f>+'ER Enero'!C42+'ER Febrero'!C42+'ER Marzo'!C42</f>
        <v>40035.1</v>
      </c>
    </row>
    <row r="43" spans="1:6" x14ac:dyDescent="0.25">
      <c r="A43" s="11"/>
      <c r="C43" s="20">
        <f>SUM(C39:C42)</f>
        <v>95419</v>
      </c>
    </row>
    <row r="44" spans="1:6" x14ac:dyDescent="0.25">
      <c r="A44" s="11"/>
      <c r="C44" s="20"/>
    </row>
    <row r="45" spans="1:6" x14ac:dyDescent="0.25">
      <c r="A45" s="11" t="s">
        <v>25</v>
      </c>
      <c r="C45" s="20">
        <f>+C29+C33+C34+C36-C43</f>
        <v>65099.299999999988</v>
      </c>
    </row>
    <row r="46" spans="1:6" s="11" customFormat="1" x14ac:dyDescent="0.25">
      <c r="B46" s="77"/>
      <c r="C46" s="20"/>
    </row>
    <row r="47" spans="1:6" s="11" customFormat="1" x14ac:dyDescent="0.25">
      <c r="A47" s="11" t="s">
        <v>26</v>
      </c>
      <c r="B47" s="77"/>
      <c r="C47" s="20"/>
    </row>
    <row r="48" spans="1:6" s="11" customFormat="1" ht="17.25" x14ac:dyDescent="0.25">
      <c r="A48" s="11" t="s">
        <v>27</v>
      </c>
      <c r="B48" s="77"/>
      <c r="C48" s="50">
        <v>0</v>
      </c>
    </row>
    <row r="49" spans="1:3" s="11" customFormat="1" x14ac:dyDescent="0.25">
      <c r="A49" s="55"/>
      <c r="B49" s="77"/>
      <c r="C49" s="20"/>
    </row>
    <row r="50" spans="1:3" s="11" customFormat="1" ht="17.25" x14ac:dyDescent="0.25">
      <c r="A50" s="11" t="s">
        <v>28</v>
      </c>
      <c r="B50" s="58"/>
      <c r="C50" s="81">
        <f>+C45+C48</f>
        <v>65099.299999999988</v>
      </c>
    </row>
    <row r="51" spans="1:3" s="11" customFormat="1" x14ac:dyDescent="0.25">
      <c r="B51" s="77"/>
      <c r="C51" s="20"/>
    </row>
    <row r="52" spans="1:3" x14ac:dyDescent="0.25">
      <c r="C52" s="82"/>
    </row>
    <row r="53" spans="1:3" x14ac:dyDescent="0.25">
      <c r="C53" s="56"/>
    </row>
    <row r="55" spans="1:3" x14ac:dyDescent="0.25">
      <c r="C55" s="80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eb571210-7c21-4078-a581-288b46caa18c"/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f653822-cffa-486b-92eb-1fb7d8f0fe59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ER Enero</vt:lpstr>
      <vt:lpstr>ESF Enero</vt:lpstr>
      <vt:lpstr>ER Febrero</vt:lpstr>
      <vt:lpstr>ESF Febrero</vt:lpstr>
      <vt:lpstr>ER Marzo</vt:lpstr>
      <vt:lpstr>ESF Marzo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2026-04-15T15:09:33Z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