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6/BALANCES DE PUBLICACION/"/>
    </mc:Choice>
  </mc:AlternateContent>
  <xr:revisionPtr revIDLastSave="687" documentId="8_{C112CC7A-03C8-4D3E-9FFF-F7D36D5A85D7}" xr6:coauthVersionLast="47" xr6:coauthVersionMax="47" xr10:uidLastSave="{448F156F-219B-469F-89C6-B702C52232E5}"/>
  <bookViews>
    <workbookView xWindow="-120" yWindow="-120" windowWidth="20730" windowHeight="11160" tabRatio="651" firstSheet="4" activeTab="9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Acumulado" sheetId="2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0" localSheetId="10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9" i="33" l="1"/>
  <c r="G39" i="33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H12" i="33"/>
  <c r="H28" i="33" s="1"/>
  <c r="G12" i="33"/>
  <c r="G28" i="33" s="1"/>
  <c r="D12" i="33"/>
  <c r="C43" i="32"/>
  <c r="C22" i="32"/>
  <c r="C24" i="32" s="1"/>
  <c r="C29" i="32" s="1"/>
  <c r="C45" i="32" s="1"/>
  <c r="C50" i="32" s="1"/>
  <c r="C16" i="32"/>
  <c r="H39" i="31"/>
  <c r="G39" i="3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D22" i="31" s="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G12" i="31"/>
  <c r="G28" i="31" s="1"/>
  <c r="D12" i="31"/>
  <c r="C43" i="30"/>
  <c r="C22" i="30"/>
  <c r="C16" i="30"/>
  <c r="H39" i="29"/>
  <c r="G39" i="29"/>
  <c r="I37" i="29"/>
  <c r="D37" i="29"/>
  <c r="I36" i="29"/>
  <c r="I35" i="29"/>
  <c r="D35" i="29"/>
  <c r="I34" i="29"/>
  <c r="I33" i="29"/>
  <c r="D33" i="29"/>
  <c r="I32" i="29"/>
  <c r="D31" i="29"/>
  <c r="H28" i="29"/>
  <c r="D28" i="29"/>
  <c r="I26" i="29"/>
  <c r="D26" i="29"/>
  <c r="I24" i="29"/>
  <c r="D24" i="29"/>
  <c r="I22" i="29"/>
  <c r="D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D12" i="29"/>
  <c r="C43" i="28"/>
  <c r="C22" i="28"/>
  <c r="C16" i="28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H28" i="27" s="1"/>
  <c r="G12" i="27"/>
  <c r="G28" i="27" s="1"/>
  <c r="D12" i="27"/>
  <c r="C43" i="26"/>
  <c r="C22" i="26"/>
  <c r="C16" i="26"/>
  <c r="B22" i="3"/>
  <c r="H40" i="33" l="1"/>
  <c r="I39" i="33"/>
  <c r="D14" i="33"/>
  <c r="D22" i="33"/>
  <c r="C40" i="33"/>
  <c r="B40" i="33"/>
  <c r="G40" i="33"/>
  <c r="I28" i="33"/>
  <c r="I12" i="33"/>
  <c r="I14" i="33"/>
  <c r="I39" i="31"/>
  <c r="C40" i="31"/>
  <c r="H40" i="31"/>
  <c r="G40" i="31"/>
  <c r="I28" i="31"/>
  <c r="I12" i="31"/>
  <c r="B40" i="31"/>
  <c r="I14" i="31"/>
  <c r="C24" i="30"/>
  <c r="C29" i="30" s="1"/>
  <c r="C45" i="30" s="1"/>
  <c r="C50" i="30" s="1"/>
  <c r="D14" i="29"/>
  <c r="B40" i="29"/>
  <c r="H40" i="29"/>
  <c r="I39" i="29"/>
  <c r="G40" i="29"/>
  <c r="I28" i="29"/>
  <c r="C40" i="29"/>
  <c r="I12" i="29"/>
  <c r="I14" i="29"/>
  <c r="C24" i="28"/>
  <c r="C29" i="28" s="1"/>
  <c r="C45" i="28" s="1"/>
  <c r="C50" i="28" s="1"/>
  <c r="B40" i="27"/>
  <c r="C40" i="27"/>
  <c r="D14" i="27"/>
  <c r="H40" i="27"/>
  <c r="I39" i="27"/>
  <c r="G40" i="27"/>
  <c r="I28" i="27"/>
  <c r="I12" i="27"/>
  <c r="I14" i="27"/>
  <c r="D22" i="27"/>
  <c r="C24" i="26"/>
  <c r="C29" i="26" s="1"/>
  <c r="C45" i="26" s="1"/>
  <c r="C50" i="26" s="1"/>
  <c r="G12" i="3"/>
  <c r="H12" i="3"/>
  <c r="H28" i="3" s="1"/>
  <c r="D18" i="3"/>
  <c r="I40" i="33" l="1"/>
  <c r="D40" i="33"/>
  <c r="D40" i="31"/>
  <c r="I40" i="31"/>
  <c r="D40" i="29"/>
  <c r="I40" i="29"/>
  <c r="D40" i="27"/>
  <c r="I40" i="27"/>
  <c r="G28" i="3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D22" i="3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<sst xmlns="http://schemas.openxmlformats.org/spreadsheetml/2006/main" count="425" uniqueCount="88">
  <si>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</si>
  <si>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</si>
  <si>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</si>
  <si>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</si>
  <si>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</si>
  <si>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</si>
  <si>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</si>
  <si>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</si>
  <si>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</si>
  <si>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</si>
  <si>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</si>
  <si>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</si>
  <si>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</si>
  <si>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</si>
  <si>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</si>
  <si>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</si>
  <si>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</si>
  <si>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</si>
  <si>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</si>
  <si>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</si>
  <si>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</si>
  <si>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</si>
  <si>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</si>
  <si>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</si>
  <si>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</si>
  <si>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</si>
  <si>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</si>
  <si>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</si>
  <si>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</si>
  <si>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</si>
  <si>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</si>
  <si>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</si>
  <si>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</si>
  <si>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</si>
  <si>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</si>
  <si>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</si>
  <si>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</si>
  <si>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</si>
  <si>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</si>
  <si>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</si>
  <si>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</si>
  <si>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</si>
  <si>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</si>
  <si>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</si>
  <si>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</si>
  <si>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</si>
  <si>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</si>
  <si>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</si>
  <si>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</si>
  <si>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</si>
  <si>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</si>
  <si>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</si>
  <si>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</si>
  <si>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</si>
  <si>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</si>
  <si>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</si>
  <si>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</si>
  <si>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</si>
  <si>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</si>
  <si>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</si>
  <si>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</si>
  <si>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</si>
  <si>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</si>
  <si>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</si>
  <si>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</si>
  <si>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</si>
  <si>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</si>
  <si>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</si>
  <si>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</si>
  <si>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CUENTAS POR COBRAR, NETO</t>
  </si>
  <si>
    <t>DEL 01 AL 31 DE ENERO DE 2026</t>
  </si>
  <si>
    <t>ESTADO DE SITUACIÓN FINANCIERA AL 31 DE ENERO DE  2026 Y 31 DE DICIEMBRE DE 2025</t>
  </si>
  <si>
    <t>Enero 31
de  2026</t>
  </si>
  <si>
    <t>Diciembre 31
de  2025</t>
  </si>
  <si>
    <t>DEL 01 AL 28 DE FEBRERO DE 2026</t>
  </si>
  <si>
    <t>ESTADO DE SITUACIÓN FINANCIERA AL 28 DE FEBRERO Y 31 DE ENERO DE  2026</t>
  </si>
  <si>
    <t>Febrero 28
de  2026</t>
  </si>
  <si>
    <t>DEL 01 AL 31 DE MARZO DE 2026</t>
  </si>
  <si>
    <t>ESTADO DE SITUACIÓN FINANCIERA AL 31 DE MARZO Y 28 DE FEBRERO DE  2026</t>
  </si>
  <si>
    <t>Marzo 31
de  2026</t>
  </si>
  <si>
    <t xml:space="preserve">Utilidad y/o pérdida en valoración de inversiones negociables </t>
  </si>
  <si>
    <t>DEL 01 AL 30 DE ABRIL DE 2026</t>
  </si>
  <si>
    <t>ESTADO DE SITUACIÓN FINANCIERA AL 30 DE ABRIL Y 31 DE MARZO DE  2026</t>
  </si>
  <si>
    <t>Abril 30
de  2026</t>
  </si>
  <si>
    <t>DEL 01 AL 31 DE MAYO DE 2026</t>
  </si>
  <si>
    <t>ESTADO DE SITUACIÓN FINANCIERA AL 31 DE MAYO Y 30 DE ABRIL DE  2026</t>
  </si>
  <si>
    <t>Mayo 31
de  2026</t>
  </si>
  <si>
    <t>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</si>
</sst>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7" fillId="0" borderId="1" xfId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9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3E5C26-8E5A-4E44-9F08-6F7DD2EB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FE85693-5051-4A26-BC81-DAEFF6E2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0A6F35-206E-4AE0-B621-D0E5E1CF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BE9B083-0E4A-4F71-8F83-3FC6E1A3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15BAE78-6B91-4B02-9FA5-81024944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C5C1596-4186-4B86-92B2-F3193E3F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048929-BD71-443D-B02B-73EF2E05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06B7FA8-3221-46E4-89A2-F782445D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D7EF48A-0993-4621-A194-6026ABC4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DE465D-F59E-448D-9878-601AD54C4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077C3C3-03BF-48AD-A298-08143424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7230E62-5497-42B6-8CA3-DFF43C9D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6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  <sheetName val="Cálculo Detallado"/>
      <sheetName val="PEND. 31-12-2003"/>
      <sheetName val="CARTFISCAL"/>
      <sheetName val="Datos"/>
      <sheetName val="Cta5105"/>
      <sheetName val="Cta5205"/>
      <sheetName val="Cta7305"/>
      <sheetName val="SALDOS OCT 17"/>
      <sheetName val="9.costoactivos OK"/>
      <sheetName val="Operac_Vinculados"/>
      <sheetName val="CxC_y_CxP_Vinculados"/>
      <sheetName val="Creación Cuentas"/>
      <sheetName val="lookups"/>
      <sheetName val="11.bajasactivos OK"/>
      <sheetName val="RPT Balance entre Fechas por Te"/>
      <sheetName val="Nov_FX"/>
      <sheetName val="ANEXO_09"/>
      <sheetName val="data"/>
      <sheetName val="CtaContables"/>
      <sheetName val="Prueba Global de Depreciación"/>
      <sheetName val=" Examen de Adiciones"/>
      <sheetName val="Movimiento"/>
      <sheetName val="Gasto por depreciación y AxI"/>
      <sheetName val="VACDEC98"/>
      <sheetName val="t.c."/>
      <sheetName val="Ingles"/>
      <sheetName val="INPC"/>
      <sheetName val="Lead"/>
      <sheetName val="Indice"/>
      <sheetName val="FORM.DIAN"/>
      <sheetName val="A01"/>
      <sheetName val="A04"/>
      <sheetName val="A05"/>
      <sheetName val="Form.1"/>
      <sheetName val="Caratula"/>
      <sheetName val="ESF - Patrimonio"/>
      <sheetName val="Resumen ESF-ERI"/>
      <sheetName val="Ingresos y Facturación"/>
      <sheetName val="Activos fijos"/>
      <sheetName val="Impuesto Diferido"/>
      <sheetName val="ERI - Renta Liquida"/>
      <sheetName val="IMPTO RENTA DIF INI"/>
      <sheetName val="BCEBASE"/>
      <sheetName val="BCE 6 DIG"/>
      <sheetName val="PYG BASE 2019"/>
      <sheetName val="PYG"/>
      <sheetName val="PYG 6 DIG"/>
      <sheetName val="BCRTA"/>
      <sheetName val="A02"/>
      <sheetName val="A03"/>
      <sheetName val="A06"/>
      <sheetName val="A07"/>
      <sheetName val="A08"/>
      <sheetName val="A09"/>
      <sheetName val="A09A"/>
      <sheetName val="A10"/>
      <sheetName val="A11"/>
      <sheetName val="A12"/>
      <sheetName val="A13"/>
      <sheetName val="A14"/>
      <sheetName val="A14-1"/>
      <sheetName val="A15"/>
      <sheetName val="A16"/>
      <sheetName val="A17"/>
      <sheetName val="A18"/>
      <sheetName val="A19"/>
      <sheetName val="A19A"/>
      <sheetName val="A20"/>
      <sheetName val="A21"/>
      <sheetName val="A33"/>
      <sheetName val="A39"/>
      <sheetName val="A39-A"/>
      <sheetName val="A40"/>
      <sheetName val="Resumen"/>
      <sheetName val="IMPTO DIF.DIF VDAS UTILS"/>
      <sheetName val="AJUST.IMP.DIFER.(ORI)"/>
      <sheetName val="AJUST.IMP.DIFER.(ORI)CROWE"/>
      <sheetName val="IMPUESTO DIF.PPYE DIC18 mod"/>
      <sheetName val="RESUMEN CALCULO RENTA"/>
      <sheetName val="DIF CAMB CXP2018"/>
      <sheetName val="DIF CAMB CARTERA 2018"/>
      <sheetName val="A22"/>
      <sheetName val="A23"/>
      <sheetName val="A26"/>
      <sheetName val="A24"/>
      <sheetName val="A25"/>
      <sheetName val="A27"/>
      <sheetName val="A29"/>
      <sheetName val="A38"/>
      <sheetName val="A28"/>
      <sheetName val="A30"/>
      <sheetName val="A31"/>
      <sheetName val="A32"/>
      <sheetName val="A34"/>
      <sheetName val="A35"/>
      <sheetName val="A36"/>
      <sheetName val="A37"/>
      <sheetName val="A42 BC "/>
      <sheetName val="A43 PP"/>
      <sheetName val="A43 PP (2)"/>
      <sheetName val="DEDUCCION IVA RENTA AÑO 2018"/>
      <sheetName val="VTAS A VINCUL ECON Y EXT"/>
      <sheetName val="Desarrollo Nuevos Productos"/>
      <sheetName val="Mejoramiento de procesos"/>
      <sheetName val="A45"/>
      <sheetName val="INGR 1732"/>
      <sheetName val="INGR (2) 1732"/>
      <sheetName val="INGR (3) 1732"/>
      <sheetName val="DEDUC 1732"/>
      <sheetName val="RENTA 1732"/>
      <sheetName val="CALCULO SOBRETASA"/>
      <sheetName val="A44-A"/>
      <sheetName val="A44-B"/>
      <sheetName val="A44-C"/>
      <sheetName val="A44-D"/>
      <sheetName val="A44-F"/>
      <sheetName val="A44-E"/>
      <sheetName val="A44-G"/>
      <sheetName val="A44F"/>
      <sheetName val="APORTES PERIOD ANT "/>
      <sheetName val="PATR 1732"/>
      <sheetName val="PATR (2) 1732"/>
      <sheetName val="PATR (3) 1732"/>
      <sheetName val="CV"/>
      <sheetName val="LIQ PRIV 1732"/>
      <sheetName val="DATOS INF 1732"/>
      <sheetName val="TASA EFECTIVA "/>
      <sheetName val="VENTAS A LA CAN"/>
      <sheetName val="TEORIA IMPTO DIF"/>
      <sheetName val="Module1"/>
      <sheetName val="Module2"/>
      <sheetName val="Module3"/>
      <sheetName val="Module4"/>
      <sheetName val="IMPTO RENTA DIF"/>
      <sheetName val="GAN 11051-1 ALTAS Y BAJAS"/>
      <sheetName val="INGRESO"/>
      <sheetName val="EssTE"/>
      <sheetName val="bav 13 524-895"/>
      <sheetName val="FABBRICATI"/>
      <sheetName val="maggio-dicembr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zoomScaleNormal="90" zoomScaleSheetLayoutView="100" workbookViewId="0">
      <selection activeCell="A13" sqref="A13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70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46023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68086.7</v>
      </c>
    </row>
    <row r="13" spans="1:9" x14ac:dyDescent="0.25">
      <c r="A13" s="54" t="s">
        <v>80</v>
      </c>
      <c r="C13" s="10">
        <v>-1.5</v>
      </c>
      <c r="G13" s="60"/>
      <c r="I13" s="61"/>
    </row>
    <row r="14" spans="1:9" x14ac:dyDescent="0.25">
      <c r="A14" s="54" t="s">
        <v>6</v>
      </c>
      <c r="C14" s="10">
        <v>7771.4</v>
      </c>
    </row>
    <row r="15" spans="1:9" ht="13.5" customHeight="1" x14ac:dyDescent="0.25">
      <c r="A15" s="54" t="s">
        <v>7</v>
      </c>
      <c r="C15" s="22">
        <v>1507.1</v>
      </c>
      <c r="G15" s="60"/>
    </row>
    <row r="16" spans="1:9" ht="13.5" customHeight="1" x14ac:dyDescent="0.25">
      <c r="A16" s="51"/>
      <c r="C16" s="12">
        <f>SUM(C12:C15)</f>
        <v>77363.7</v>
      </c>
      <c r="G16" s="60"/>
    </row>
    <row r="17" spans="1:7" x14ac:dyDescent="0.25">
      <c r="A17" s="53"/>
      <c r="C17" s="10"/>
    </row>
    <row r="18" spans="1:7" x14ac:dyDescent="0.25">
      <c r="A18" s="11" t="s">
        <v>8</v>
      </c>
      <c r="G18" s="60"/>
    </row>
    <row r="19" spans="1:7" x14ac:dyDescent="0.25">
      <c r="A19" s="54" t="s">
        <v>9</v>
      </c>
      <c r="C19" s="10">
        <v>13296</v>
      </c>
    </row>
    <row r="20" spans="1:7" x14ac:dyDescent="0.25">
      <c r="A20" s="54" t="s">
        <v>10</v>
      </c>
      <c r="C20" s="10">
        <v>4050.8</v>
      </c>
    </row>
    <row r="21" spans="1:7" ht="17.25" x14ac:dyDescent="0.25">
      <c r="A21" s="54" t="s">
        <v>11</v>
      </c>
      <c r="C21" s="22">
        <v>30.9</v>
      </c>
      <c r="G21" s="60"/>
    </row>
    <row r="22" spans="1:7" x14ac:dyDescent="0.25">
      <c r="A22" s="11"/>
      <c r="C22" s="12">
        <f>SUM(C19:C21)</f>
        <v>17377.7</v>
      </c>
      <c r="G22" s="60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59986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13</v>
      </c>
      <c r="C26" s="10"/>
      <c r="G26" s="85"/>
    </row>
    <row r="27" spans="1:7" ht="17.25" x14ac:dyDescent="0.25">
      <c r="A27" s="11" t="s">
        <v>14</v>
      </c>
      <c r="C27" s="22">
        <v>33886.5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26099.5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16</v>
      </c>
      <c r="C33" s="10">
        <v>20464.8</v>
      </c>
      <c r="E33" s="66"/>
      <c r="F33" s="67"/>
      <c r="G33" s="67"/>
    </row>
    <row r="34" spans="1:7" x14ac:dyDescent="0.25">
      <c r="A34" s="11" t="s">
        <v>17</v>
      </c>
      <c r="C34" s="10">
        <v>-78.099999999999994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18</v>
      </c>
      <c r="C36" s="10">
        <v>4176.2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19</v>
      </c>
      <c r="E38" s="66"/>
      <c r="F38" s="68"/>
      <c r="G38" s="68"/>
    </row>
    <row r="39" spans="1:7" x14ac:dyDescent="0.25">
      <c r="A39" s="11" t="s">
        <v>20</v>
      </c>
      <c r="C39" s="10">
        <v>1981.4</v>
      </c>
      <c r="E39" s="66"/>
      <c r="F39" s="68"/>
      <c r="G39" s="68"/>
    </row>
    <row r="40" spans="1:7" x14ac:dyDescent="0.25">
      <c r="A40" s="11" t="s">
        <v>21</v>
      </c>
      <c r="C40" s="10">
        <v>1652.1</v>
      </c>
      <c r="E40" s="66"/>
      <c r="F40" s="67"/>
      <c r="G40" s="68"/>
    </row>
    <row r="41" spans="1:7" x14ac:dyDescent="0.25">
      <c r="A41" s="11" t="s">
        <v>22</v>
      </c>
      <c r="C41" s="10">
        <v>7213.4</v>
      </c>
      <c r="E41" s="66"/>
      <c r="F41" s="67"/>
      <c r="G41" s="67"/>
    </row>
    <row r="42" spans="1:7" ht="17.25" x14ac:dyDescent="0.25">
      <c r="A42" s="11" t="s">
        <v>23</v>
      </c>
      <c r="C42" s="50">
        <v>11033.7</v>
      </c>
      <c r="D42" s="28"/>
      <c r="E42" s="66"/>
      <c r="F42" s="69"/>
      <c r="G42" s="69"/>
    </row>
    <row r="43" spans="1:7" x14ac:dyDescent="0.25">
      <c r="A43" s="11"/>
      <c r="C43" s="10">
        <f>SUM(C39:C42)</f>
        <v>21880.6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24</v>
      </c>
      <c r="C45" s="10">
        <f>+C29+C33+C34+C36-C43</f>
        <v>28781.800000000003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25</v>
      </c>
      <c r="B47" s="77"/>
      <c r="C47" s="10"/>
    </row>
    <row r="48" spans="1:7" s="11" customFormat="1" ht="17.25" x14ac:dyDescent="0.25">
      <c r="A48" s="11" t="s">
        <v>26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27</v>
      </c>
      <c r="B50" s="48"/>
      <c r="C50" s="75">
        <f>+C45+C48</f>
        <v>28781.800000000003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8A19-A169-4423-97E5-373F3294C9B3}">
  <dimension ref="A1:I144"/>
  <sheetViews>
    <sheetView tabSelected="1" topLeftCell="A28" zoomScale="85" zoomScaleNormal="85" workbookViewId="0">
      <selection activeCell="F15" sqref="F1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28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29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85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30</v>
      </c>
      <c r="C9" s="84"/>
      <c r="D9" s="84"/>
      <c r="G9" s="84" t="s">
        <v>30</v>
      </c>
      <c r="H9" s="84"/>
      <c r="I9" s="84"/>
    </row>
    <row r="10" spans="1:9" s="2" customFormat="1" ht="33" x14ac:dyDescent="0.25">
      <c r="A10" s="37" t="s">
        <v>31</v>
      </c>
      <c r="B10" s="42" t="s">
        <v>86</v>
      </c>
      <c r="C10" s="42" t="s">
        <v>83</v>
      </c>
      <c r="D10" s="42" t="s">
        <v>32</v>
      </c>
      <c r="F10" s="37" t="s">
        <v>33</v>
      </c>
      <c r="G10" s="42" t="s">
        <v>86</v>
      </c>
      <c r="H10" s="42" t="s">
        <v>83</v>
      </c>
      <c r="I10" s="42" t="s">
        <v>32</v>
      </c>
    </row>
    <row r="11" spans="1:9" x14ac:dyDescent="0.25">
      <c r="D11" s="10"/>
    </row>
    <row r="12" spans="1:9" x14ac:dyDescent="0.25">
      <c r="A12" s="11" t="s">
        <v>34</v>
      </c>
      <c r="B12" s="12">
        <v>299404</v>
      </c>
      <c r="C12" s="12">
        <v>146903.5</v>
      </c>
      <c r="D12" s="12">
        <f>+B12-C12</f>
        <v>152500.5</v>
      </c>
      <c r="F12" s="13" t="s">
        <v>35</v>
      </c>
      <c r="G12" s="14">
        <f>+G14+G15+G16</f>
        <v>824212.4</v>
      </c>
      <c r="H12" s="14">
        <f>+H14+H15+H16</f>
        <v>818736.3</v>
      </c>
      <c r="I12" s="17">
        <f>+G12-H12</f>
        <v>5476.0999999999767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36</v>
      </c>
      <c r="B14" s="16">
        <f>SUM(B16:B20)</f>
        <v>998375.5</v>
      </c>
      <c r="C14" s="16">
        <f>SUM(C16:C20)</f>
        <v>1008948.4</v>
      </c>
      <c r="D14" s="16">
        <f>+B14-C14</f>
        <v>-10572.900000000023</v>
      </c>
      <c r="F14" s="13" t="s">
        <v>37</v>
      </c>
      <c r="G14" s="12">
        <v>1001.3</v>
      </c>
      <c r="H14" s="12">
        <v>1001.3</v>
      </c>
      <c r="I14" s="17">
        <f>+G12-H12</f>
        <v>5476.0999999999767</v>
      </c>
    </row>
    <row r="15" spans="1:9" x14ac:dyDescent="0.25">
      <c r="A15" s="11"/>
      <c r="B15" s="16"/>
      <c r="C15" s="16"/>
      <c r="D15" s="10"/>
      <c r="E15" s="18"/>
      <c r="F15" s="5" t="s">
        <v>38</v>
      </c>
      <c r="G15" s="14">
        <v>111633.1</v>
      </c>
      <c r="H15" s="14">
        <v>111591.2</v>
      </c>
      <c r="I15" s="15"/>
    </row>
    <row r="16" spans="1:9" x14ac:dyDescent="0.25">
      <c r="A16" s="11" t="s">
        <v>39</v>
      </c>
      <c r="B16" s="33">
        <v>0</v>
      </c>
      <c r="C16" s="33">
        <v>0</v>
      </c>
      <c r="D16" s="33">
        <v>0</v>
      </c>
      <c r="E16" s="18"/>
      <c r="F16" s="5" t="s">
        <v>40</v>
      </c>
      <c r="G16" s="10">
        <v>711578</v>
      </c>
      <c r="H16" s="10">
        <v>706143.8</v>
      </c>
      <c r="I16" s="17">
        <f>+G16-H16</f>
        <v>5434.1999999999534</v>
      </c>
    </row>
    <row r="17" spans="1:9" x14ac:dyDescent="0.25">
      <c r="A17" s="11" t="s">
        <v>41</v>
      </c>
      <c r="B17" s="20">
        <v>1096.3</v>
      </c>
      <c r="C17" s="20">
        <v>1086.7</v>
      </c>
      <c r="D17" s="10">
        <f t="shared" ref="D17:D18" si="0">+B17-C17</f>
        <v>9.5999999999999091</v>
      </c>
      <c r="E17" s="18"/>
      <c r="G17" s="10"/>
      <c r="H17" s="10"/>
      <c r="I17" s="19"/>
    </row>
    <row r="18" spans="1:9" ht="16.5" x14ac:dyDescent="0.25">
      <c r="A18" s="5" t="s">
        <v>42</v>
      </c>
      <c r="B18" s="20">
        <v>997279.2</v>
      </c>
      <c r="C18" s="20">
        <v>1007861.7000000001</v>
      </c>
      <c r="D18" s="10">
        <f t="shared" si="0"/>
        <v>-10582.500000000116</v>
      </c>
      <c r="E18" s="18"/>
      <c r="F18" s="1" t="s">
        <v>43</v>
      </c>
      <c r="G18" s="10">
        <v>1653117.8</v>
      </c>
      <c r="H18" s="10">
        <v>1650162.2</v>
      </c>
      <c r="I18" s="10">
        <f>+G18-H18</f>
        <v>2955.6000000000931</v>
      </c>
    </row>
    <row r="19" spans="1:9" x14ac:dyDescent="0.25">
      <c r="A19" s="11" t="s">
        <v>44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45</v>
      </c>
      <c r="B20" s="22">
        <v>-236.8</v>
      </c>
      <c r="C20" s="22">
        <v>-236.8</v>
      </c>
      <c r="D20" s="23">
        <f>+B20-C20</f>
        <v>0</v>
      </c>
      <c r="E20" s="18"/>
      <c r="F20" s="1" t="s">
        <v>46</v>
      </c>
      <c r="G20" s="10">
        <v>82196.100000000006</v>
      </c>
      <c r="H20" s="10">
        <v>59565</v>
      </c>
      <c r="I20" s="10">
        <f>+G20-H20</f>
        <v>22631.100000000006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47</v>
      </c>
      <c r="B22" s="10">
        <f>+B24+B26</f>
        <v>9929426.1000000015</v>
      </c>
      <c r="C22" s="10">
        <f>SUM(C24:C26)</f>
        <v>10038886.1</v>
      </c>
      <c r="D22" s="10">
        <f>+B22-C22</f>
        <v>-109459.99999999814</v>
      </c>
      <c r="E22" s="18"/>
      <c r="F22" s="1" t="s">
        <v>48</v>
      </c>
      <c r="G22" s="14">
        <v>2858</v>
      </c>
      <c r="H22" s="14">
        <v>2761.1</v>
      </c>
      <c r="I22" s="10">
        <f>+G22-H22</f>
        <v>96.900000000000091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49</v>
      </c>
      <c r="B24" s="10">
        <v>12751823.4</v>
      </c>
      <c r="C24" s="10">
        <v>12812814.199999999</v>
      </c>
      <c r="D24" s="10">
        <f>+B24-C24</f>
        <v>-60990.799999998882</v>
      </c>
      <c r="E24" s="18"/>
      <c r="F24" s="11" t="s">
        <v>50</v>
      </c>
      <c r="G24" s="10">
        <v>1114.0999999999999</v>
      </c>
      <c r="H24" s="10">
        <v>1114.0999999999999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51</v>
      </c>
      <c r="B26" s="10">
        <v>-2822397.3</v>
      </c>
      <c r="C26" s="10">
        <v>-2773928.1</v>
      </c>
      <c r="D26" s="10">
        <f>+B26-C26</f>
        <v>-48469.199999999721</v>
      </c>
      <c r="E26" s="18"/>
      <c r="F26" s="11" t="s">
        <v>52</v>
      </c>
      <c r="G26" s="26">
        <v>1989288.7</v>
      </c>
      <c r="H26" s="26">
        <v>1961087.7</v>
      </c>
      <c r="I26" s="27">
        <f>+G26-H26</f>
        <v>28201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69</v>
      </c>
      <c r="B28" s="29">
        <v>238665.7</v>
      </c>
      <c r="C28" s="29">
        <v>202080</v>
      </c>
      <c r="D28" s="10">
        <f>+B28-C28</f>
        <v>36585.700000000012</v>
      </c>
      <c r="E28" s="18"/>
      <c r="F28" s="39" t="s">
        <v>53</v>
      </c>
      <c r="G28" s="40">
        <f>+G12+G18+G20+G22+G24+G26</f>
        <v>4552787.1000000006</v>
      </c>
      <c r="H28" s="40">
        <f>+H12+H18+H20+H22+H24+H26</f>
        <v>4493426.4000000004</v>
      </c>
      <c r="I28" s="40">
        <f>+G28-H28</f>
        <v>59360.700000000186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54</v>
      </c>
      <c r="G30" s="18"/>
      <c r="H30" s="18"/>
      <c r="I30" s="18"/>
    </row>
    <row r="31" spans="1:9" x14ac:dyDescent="0.25">
      <c r="A31" s="11" t="s">
        <v>55</v>
      </c>
      <c r="B31" s="29">
        <v>40669.4</v>
      </c>
      <c r="C31" s="29">
        <v>40772.400000000001</v>
      </c>
      <c r="D31" s="10">
        <f>+B31-C31</f>
        <v>-103</v>
      </c>
      <c r="E31" s="18"/>
    </row>
    <row r="32" spans="1:9" x14ac:dyDescent="0.25">
      <c r="A32" s="11"/>
      <c r="B32" s="29"/>
      <c r="C32" s="29"/>
      <c r="D32" s="29"/>
      <c r="E32" s="18"/>
      <c r="F32" s="11" t="s">
        <v>56</v>
      </c>
      <c r="G32" s="14">
        <v>2939951</v>
      </c>
      <c r="H32" s="14">
        <v>2939951</v>
      </c>
      <c r="I32" s="32">
        <f t="shared" ref="I32:I37" si="1">+G32-H32</f>
        <v>0</v>
      </c>
    </row>
    <row r="33" spans="1:9" x14ac:dyDescent="0.25">
      <c r="A33" s="11" t="s">
        <v>57</v>
      </c>
      <c r="B33" s="33">
        <v>0</v>
      </c>
      <c r="C33" s="33">
        <v>0</v>
      </c>
      <c r="D33" s="10">
        <f>+B33-C33</f>
        <v>0</v>
      </c>
      <c r="E33" s="18"/>
      <c r="F33" s="11" t="s">
        <v>58</v>
      </c>
      <c r="G33" s="14">
        <v>3277187.6</v>
      </c>
      <c r="H33" s="14">
        <v>3277187.6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59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60</v>
      </c>
      <c r="B35" s="29">
        <v>52277.5</v>
      </c>
      <c r="C35" s="29">
        <v>54261.8</v>
      </c>
      <c r="D35" s="10">
        <f>+B35-C35</f>
        <v>-1984.3000000000029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63</v>
      </c>
      <c r="B37" s="35">
        <v>2428.6999999999998</v>
      </c>
      <c r="C37" s="35">
        <v>1894.9</v>
      </c>
      <c r="D37" s="35">
        <f>+B37-C37</f>
        <v>533.79999999999973</v>
      </c>
      <c r="E37" s="18"/>
      <c r="F37" s="11" t="s">
        <v>24</v>
      </c>
      <c r="G37" s="26">
        <v>72298.2</v>
      </c>
      <c r="H37" s="26">
        <v>64159.1</v>
      </c>
      <c r="I37" s="27">
        <f t="shared" si="1"/>
        <v>8139.0999999999985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64</v>
      </c>
      <c r="G39" s="40">
        <f>SUM(G32:G38)</f>
        <v>7008459.8000000007</v>
      </c>
      <c r="H39" s="40">
        <f>SUM(H32:H38)</f>
        <v>7000320.7000000002</v>
      </c>
      <c r="I39" s="40">
        <f>+G39-H39</f>
        <v>8139.1000000005588</v>
      </c>
    </row>
    <row r="40" spans="1:9" ht="18.75" x14ac:dyDescent="0.25">
      <c r="A40" s="39" t="s">
        <v>65</v>
      </c>
      <c r="B40" s="41">
        <f>+B37+B35+B33+B31+B28+B22+B14+B12</f>
        <v>11561246.900000002</v>
      </c>
      <c r="C40" s="41">
        <f>+C37+C35+C33+C31+C28+C22+C14+C12</f>
        <v>11493747.1</v>
      </c>
      <c r="D40" s="41">
        <f>+B40-C40</f>
        <v>67499.800000002608</v>
      </c>
      <c r="E40" s="18"/>
      <c r="F40" s="39" t="s">
        <v>66</v>
      </c>
      <c r="G40" s="41">
        <f>+G28+G39</f>
        <v>11561246.900000002</v>
      </c>
      <c r="H40" s="41">
        <f>+H28+H39</f>
        <v>11493747.100000001</v>
      </c>
      <c r="I40" s="41">
        <f>+G40-H40</f>
        <v>67499.800000000745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opLeftCell="A36" workbookViewId="0">
      <selection activeCell="C56" sqref="C5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87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46143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</f>
        <v>362413.2</v>
      </c>
    </row>
    <row r="13" spans="1:9" x14ac:dyDescent="0.25">
      <c r="A13" s="11" t="s">
        <v>80</v>
      </c>
      <c r="C13" s="20">
        <f>+'ER Enero'!C13+'ER Febrero'!C13+'ER Marzo'!C13+'ER Abril'!C13+'ER Mayo'!C13</f>
        <v>-3.4999999999999996</v>
      </c>
      <c r="D13" s="28"/>
    </row>
    <row r="14" spans="1:9" x14ac:dyDescent="0.25">
      <c r="A14" s="11" t="s">
        <v>6</v>
      </c>
      <c r="C14" s="20">
        <f>+'ER Enero'!C14+'ER Febrero'!C14+'ER Marzo'!C14+'ER Abril'!C14+'ER Mayo'!C14</f>
        <v>40209.300000000003</v>
      </c>
    </row>
    <row r="15" spans="1:9" ht="13.5" customHeight="1" x14ac:dyDescent="0.25">
      <c r="A15" s="11" t="s">
        <v>7</v>
      </c>
      <c r="C15" s="50">
        <f>+'ER Enero'!C15+'ER Febrero'!C15+'ER Marzo'!C15+'ER Abril'!C15+'ER Mayo'!C15</f>
        <v>4607.5</v>
      </c>
      <c r="I15" s="79"/>
    </row>
    <row r="16" spans="1:9" ht="13.5" customHeight="1" x14ac:dyDescent="0.25">
      <c r="A16" s="51"/>
      <c r="C16" s="52">
        <f>SUM(C12:C15)</f>
        <v>407226.5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8</v>
      </c>
    </row>
    <row r="19" spans="1:9" x14ac:dyDescent="0.25">
      <c r="A19" s="11" t="s">
        <v>67</v>
      </c>
      <c r="C19" s="20">
        <f>+'ER Enero'!C19+'ER Febrero'!C19+'ER Marzo'!C19+'ER Abril'!C19+'ER Mayo'!C19</f>
        <v>68872.5</v>
      </c>
    </row>
    <row r="20" spans="1:9" x14ac:dyDescent="0.25">
      <c r="A20" s="11" t="s">
        <v>68</v>
      </c>
      <c r="C20" s="20">
        <f>+'ER Enero'!C20+'ER Febrero'!C20+'ER Marzo'!C20+'ER Abril'!C20+'ER Mayo'!C20</f>
        <v>32643.700000000004</v>
      </c>
    </row>
    <row r="21" spans="1:9" ht="17.25" x14ac:dyDescent="0.25">
      <c r="A21" s="11" t="s">
        <v>11</v>
      </c>
      <c r="C21" s="50">
        <f>+'ER Enero'!C21+'ER Febrero'!C21+'ER Marzo'!C21+'ER Abril'!C21+'ER Mayo'!C21</f>
        <v>190.79999999999998</v>
      </c>
    </row>
    <row r="22" spans="1:9" x14ac:dyDescent="0.25">
      <c r="A22" s="11"/>
      <c r="C22" s="52">
        <f>SUM(C19:C21)</f>
        <v>101707.00000000001</v>
      </c>
    </row>
    <row r="23" spans="1:9" x14ac:dyDescent="0.25">
      <c r="A23" s="11"/>
      <c r="C23" s="20"/>
    </row>
    <row r="24" spans="1:9" x14ac:dyDescent="0.25">
      <c r="A24" s="11" t="s">
        <v>12</v>
      </c>
      <c r="C24" s="20">
        <f>SUM(C16-C22)</f>
        <v>305519.5</v>
      </c>
      <c r="E24" s="78"/>
    </row>
    <row r="25" spans="1:9" x14ac:dyDescent="0.25">
      <c r="A25" s="11"/>
      <c r="C25" s="20"/>
    </row>
    <row r="26" spans="1:9" x14ac:dyDescent="0.25">
      <c r="A26" s="11" t="s">
        <v>13</v>
      </c>
      <c r="C26" s="20"/>
    </row>
    <row r="27" spans="1:9" ht="17.25" x14ac:dyDescent="0.25">
      <c r="A27" s="11" t="s">
        <v>14</v>
      </c>
      <c r="C27" s="50">
        <f>+'ER Enero'!C27+'ER Febrero'!C27+'ER Marzo'!C27+'ER Abril'!C27+'ER Mayo'!C27</f>
        <v>243196.1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15</v>
      </c>
      <c r="C29" s="20">
        <f>+C24-C27</f>
        <v>62323.399999999994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16</v>
      </c>
      <c r="C33" s="20">
        <f>+'ER Enero'!C33+'ER Febrero'!C33+'ER Marzo'!C33+'ER Abril'!C33+'ER Mayo'!C33</f>
        <v>115663</v>
      </c>
    </row>
    <row r="34" spans="1:6" x14ac:dyDescent="0.25">
      <c r="A34" s="11" t="s">
        <v>17</v>
      </c>
      <c r="C34" s="20">
        <f>+'ER Enero'!C34+'ER Febrero'!C34+'ER Marzo'!C34+'ER Abril'!C34+'ER Mayo'!C34</f>
        <v>-256.10000000000002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18</v>
      </c>
      <c r="C36" s="20">
        <f>+'ER Enero'!C36+'ER Febrero'!C36+'ER Marzo'!C36+'ER Abril'!C36+'ER Mayo'!C36</f>
        <v>76798.900000000009</v>
      </c>
      <c r="E36" s="83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19</v>
      </c>
    </row>
    <row r="39" spans="1:6" x14ac:dyDescent="0.25">
      <c r="A39" s="54" t="s">
        <v>20</v>
      </c>
      <c r="C39" s="20">
        <f>+'ER Enero'!C39+'ER Febrero'!C39+'ER Marzo'!C39+'ER Abril'!C39+'ER Mayo'!C39</f>
        <v>11422.5</v>
      </c>
    </row>
    <row r="40" spans="1:6" x14ac:dyDescent="0.25">
      <c r="A40" s="54" t="s">
        <v>21</v>
      </c>
      <c r="C40" s="20">
        <f>+'ER Enero'!C40+'ER Febrero'!C40+'ER Marzo'!C40+'ER Abril'!C40+'ER Mayo'!C40</f>
        <v>9342.1</v>
      </c>
    </row>
    <row r="41" spans="1:6" x14ac:dyDescent="0.25">
      <c r="A41" s="54" t="s">
        <v>22</v>
      </c>
      <c r="C41" s="20">
        <f>+'ER Enero'!C41+'ER Febrero'!C41+'ER Marzo'!C41+'ER Abril'!C41+'ER Mayo'!C41</f>
        <v>86902.399999999994</v>
      </c>
    </row>
    <row r="42" spans="1:6" ht="17.25" x14ac:dyDescent="0.25">
      <c r="A42" s="54" t="s">
        <v>23</v>
      </c>
      <c r="C42" s="50">
        <f>+'ER Enero'!C42+'ER Febrero'!C42+'ER Marzo'!C42+'ER Abril'!C42+'ER Mayo'!C42</f>
        <v>74564</v>
      </c>
    </row>
    <row r="43" spans="1:6" x14ac:dyDescent="0.25">
      <c r="A43" s="11"/>
      <c r="C43" s="20">
        <f>SUM(C39:C42)</f>
        <v>182231</v>
      </c>
    </row>
    <row r="44" spans="1:6" x14ac:dyDescent="0.25">
      <c r="A44" s="11"/>
      <c r="C44" s="20"/>
    </row>
    <row r="45" spans="1:6" x14ac:dyDescent="0.25">
      <c r="A45" s="11" t="s">
        <v>24</v>
      </c>
      <c r="C45" s="20">
        <f>+C29+C33+C34+C36-C43</f>
        <v>72298.200000000012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25</v>
      </c>
      <c r="B47" s="77"/>
      <c r="C47" s="20"/>
    </row>
    <row r="48" spans="1:6" s="11" customFormat="1" ht="17.25" x14ac:dyDescent="0.25">
      <c r="A48" s="11" t="s">
        <v>26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27</v>
      </c>
      <c r="B50" s="58"/>
      <c r="C50" s="81">
        <f>+C45+C48</f>
        <v>72298.200000000012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9" zoomScale="85" zoomScaleNormal="85" zoomScaleSheetLayoutView="100" workbookViewId="0">
      <selection activeCell="A19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28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29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71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30</v>
      </c>
      <c r="C9" s="84"/>
      <c r="D9" s="84"/>
      <c r="G9" s="84" t="s">
        <v>30</v>
      </c>
      <c r="H9" s="84"/>
      <c r="I9" s="84"/>
    </row>
    <row r="10" spans="1:9" s="2" customFormat="1" ht="33" x14ac:dyDescent="0.25">
      <c r="A10" s="37" t="s">
        <v>31</v>
      </c>
      <c r="B10" s="42" t="s">
        <v>72</v>
      </c>
      <c r="C10" s="42" t="s">
        <v>73</v>
      </c>
      <c r="D10" s="42" t="s">
        <v>32</v>
      </c>
      <c r="F10" s="37" t="s">
        <v>33</v>
      </c>
      <c r="G10" s="42" t="s">
        <v>72</v>
      </c>
      <c r="H10" s="42" t="s">
        <v>73</v>
      </c>
      <c r="I10" s="42" t="s">
        <v>32</v>
      </c>
    </row>
    <row r="11" spans="1:9" x14ac:dyDescent="0.25">
      <c r="D11" s="10"/>
    </row>
    <row r="12" spans="1:9" x14ac:dyDescent="0.25">
      <c r="A12" s="11" t="s">
        <v>34</v>
      </c>
      <c r="B12" s="12">
        <v>298796.90000000002</v>
      </c>
      <c r="C12" s="12">
        <v>393898.3</v>
      </c>
      <c r="D12" s="12">
        <f>+B12-C12</f>
        <v>-95101.399999999965</v>
      </c>
      <c r="F12" s="13" t="s">
        <v>35</v>
      </c>
      <c r="G12" s="14">
        <f>+G14+G15+G16</f>
        <v>795914.70000000007</v>
      </c>
      <c r="H12" s="14">
        <f>+H14+H15+H16</f>
        <v>784509.7</v>
      </c>
      <c r="I12" s="17">
        <f>+G12-H12</f>
        <v>11405.000000000116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36</v>
      </c>
      <c r="B14" s="16">
        <f>SUM(B16:B20)</f>
        <v>1006270.7</v>
      </c>
      <c r="C14" s="16">
        <f>SUM(C16:C20)</f>
        <v>959407.2</v>
      </c>
      <c r="D14" s="16">
        <f>+B14-C14</f>
        <v>46863.5</v>
      </c>
      <c r="F14" s="13" t="s">
        <v>37</v>
      </c>
      <c r="G14" s="12">
        <v>1001.3</v>
      </c>
      <c r="H14" s="12">
        <v>1001.3</v>
      </c>
      <c r="I14" s="17">
        <f>+G12-H12</f>
        <v>11405.000000000116</v>
      </c>
    </row>
    <row r="15" spans="1:9" x14ac:dyDescent="0.25">
      <c r="A15" s="11"/>
      <c r="B15" s="16"/>
      <c r="C15" s="16"/>
      <c r="D15" s="10"/>
      <c r="E15" s="18"/>
      <c r="F15" s="5" t="s">
        <v>38</v>
      </c>
      <c r="G15" s="14">
        <v>104619.5</v>
      </c>
      <c r="H15" s="14">
        <v>97265.2</v>
      </c>
      <c r="I15" s="15"/>
    </row>
    <row r="16" spans="1:9" x14ac:dyDescent="0.25">
      <c r="A16" s="11" t="s">
        <v>39</v>
      </c>
      <c r="B16" s="33">
        <v>0</v>
      </c>
      <c r="C16" s="33">
        <v>0</v>
      </c>
      <c r="D16" s="33">
        <v>0</v>
      </c>
      <c r="E16" s="18"/>
      <c r="F16" s="5" t="s">
        <v>40</v>
      </c>
      <c r="G16" s="10">
        <v>690293.9</v>
      </c>
      <c r="H16" s="10">
        <v>686243.2</v>
      </c>
      <c r="I16" s="17">
        <f>+G16-H16</f>
        <v>4050.7000000000698</v>
      </c>
    </row>
    <row r="17" spans="1:9" x14ac:dyDescent="0.25">
      <c r="A17" s="11" t="s">
        <v>41</v>
      </c>
      <c r="B17" s="20">
        <v>1065.0999999999999</v>
      </c>
      <c r="C17" s="20">
        <v>1061.0999999999999</v>
      </c>
      <c r="D17" s="10">
        <f t="shared" ref="D17:D18" si="0">+B17-C17</f>
        <v>4</v>
      </c>
      <c r="E17" s="18"/>
      <c r="G17" s="10"/>
      <c r="I17" s="19"/>
    </row>
    <row r="18" spans="1:9" ht="16.5" x14ac:dyDescent="0.25">
      <c r="A18" s="5" t="s">
        <v>42</v>
      </c>
      <c r="B18" s="20">
        <v>1005205.6</v>
      </c>
      <c r="C18" s="20">
        <v>958346.1</v>
      </c>
      <c r="D18" s="10">
        <f t="shared" si="0"/>
        <v>46859.5</v>
      </c>
      <c r="E18" s="18"/>
      <c r="F18" s="1" t="s">
        <v>43</v>
      </c>
      <c r="G18" s="10">
        <v>1558035.3</v>
      </c>
      <c r="H18" s="10">
        <v>1532728.9</v>
      </c>
      <c r="I18" s="10">
        <f>+G18-H18</f>
        <v>25306.40000000014</v>
      </c>
    </row>
    <row r="19" spans="1:9" x14ac:dyDescent="0.25">
      <c r="A19" s="11" t="s">
        <v>44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45</v>
      </c>
      <c r="B20" s="22">
        <v>-236.8</v>
      </c>
      <c r="C20" s="22">
        <v>-236.8</v>
      </c>
      <c r="D20" s="23">
        <f>+B20-C20</f>
        <v>0</v>
      </c>
      <c r="E20" s="18"/>
      <c r="F20" s="1" t="s">
        <v>46</v>
      </c>
      <c r="G20" s="10">
        <v>45185.4</v>
      </c>
      <c r="H20" s="10">
        <v>38271.599999999999</v>
      </c>
      <c r="I20" s="10">
        <f>+G20-H20</f>
        <v>6913.8000000000029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47</v>
      </c>
      <c r="B22" s="10">
        <f>+B24+B26</f>
        <v>9716873.1999999993</v>
      </c>
      <c r="C22" s="10">
        <f>SUM(C24:C26)</f>
        <v>9502133</v>
      </c>
      <c r="D22" s="10">
        <f>+B22-C22</f>
        <v>214740.19999999925</v>
      </c>
      <c r="E22" s="18"/>
      <c r="F22" s="1" t="s">
        <v>48</v>
      </c>
      <c r="G22" s="14">
        <v>2229</v>
      </c>
      <c r="H22" s="14">
        <v>1932.7</v>
      </c>
      <c r="I22" s="10">
        <f>+G22-H22</f>
        <v>296.29999999999995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49</v>
      </c>
      <c r="B24" s="10">
        <v>12330391.6</v>
      </c>
      <c r="C24" s="10">
        <v>12084550.199999999</v>
      </c>
      <c r="D24" s="10">
        <f>+B24-C24</f>
        <v>245841.40000000037</v>
      </c>
      <c r="E24" s="18"/>
      <c r="F24" s="11" t="s">
        <v>50</v>
      </c>
      <c r="G24" s="10">
        <v>1114</v>
      </c>
      <c r="H24" s="10">
        <v>1114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51</v>
      </c>
      <c r="B26" s="10">
        <v>-2613518.4</v>
      </c>
      <c r="C26" s="10">
        <v>-2582417.2000000002</v>
      </c>
      <c r="D26" s="10">
        <f>+B26-C26</f>
        <v>-31101.199999999721</v>
      </c>
      <c r="E26" s="18"/>
      <c r="F26" s="11" t="s">
        <v>52</v>
      </c>
      <c r="G26" s="26">
        <v>1959374.3</v>
      </c>
      <c r="H26" s="26">
        <v>1885105.2</v>
      </c>
      <c r="I26" s="27">
        <f>+G26-H26</f>
        <v>74269.100000000093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69</v>
      </c>
      <c r="B28" s="29">
        <v>252925.9</v>
      </c>
      <c r="C28" s="29">
        <v>270803.8</v>
      </c>
      <c r="D28" s="10">
        <f>+B28-C28</f>
        <v>-17877.899999999994</v>
      </c>
      <c r="E28" s="18"/>
      <c r="F28" s="39" t="s">
        <v>53</v>
      </c>
      <c r="G28" s="40">
        <f>+G12+G18+G20+G22+G24+G26</f>
        <v>4361852.7</v>
      </c>
      <c r="H28" s="40">
        <f>+H12+H18+H20+H22+H24+H26</f>
        <v>4243662.0999999996</v>
      </c>
      <c r="I28" s="40">
        <f>+G28-H28</f>
        <v>118190.60000000056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54</v>
      </c>
      <c r="G30" s="18"/>
      <c r="H30" s="18"/>
      <c r="I30" s="18"/>
    </row>
    <row r="31" spans="1:9" x14ac:dyDescent="0.25">
      <c r="A31" s="11" t="s">
        <v>55</v>
      </c>
      <c r="B31" s="29">
        <v>41081.5</v>
      </c>
      <c r="C31" s="29">
        <v>41184.5</v>
      </c>
      <c r="D31" s="10">
        <f>+B31-C31</f>
        <v>-103</v>
      </c>
      <c r="E31" s="18"/>
    </row>
    <row r="32" spans="1:9" x14ac:dyDescent="0.25">
      <c r="A32" s="11"/>
      <c r="B32" s="29"/>
      <c r="C32" s="29"/>
      <c r="D32" s="29"/>
      <c r="E32" s="18"/>
      <c r="F32" s="11" t="s">
        <v>56</v>
      </c>
      <c r="G32" s="14">
        <v>2813091.1</v>
      </c>
      <c r="H32" s="14">
        <v>2813091.2</v>
      </c>
      <c r="I32" s="32">
        <f t="shared" ref="I32:I37" si="1">+G32-H32</f>
        <v>-0.10000000009313226</v>
      </c>
    </row>
    <row r="33" spans="1:9" x14ac:dyDescent="0.25">
      <c r="A33" s="11" t="s">
        <v>57</v>
      </c>
      <c r="B33" s="33">
        <v>0</v>
      </c>
      <c r="C33" s="33">
        <v>0</v>
      </c>
      <c r="D33" s="10">
        <f>+B33-C33</f>
        <v>0</v>
      </c>
      <c r="E33" s="18"/>
      <c r="F33" s="11" t="s">
        <v>58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59</v>
      </c>
      <c r="G34" s="14">
        <v>113389.2</v>
      </c>
      <c r="H34" s="14">
        <v>113389.09999999999</v>
      </c>
      <c r="I34" s="32">
        <f t="shared" si="1"/>
        <v>0.10000000000582077</v>
      </c>
    </row>
    <row r="35" spans="1:9" x14ac:dyDescent="0.25">
      <c r="A35" s="11" t="s">
        <v>60</v>
      </c>
      <c r="B35" s="29">
        <v>8294.2000000000007</v>
      </c>
      <c r="C35" s="29">
        <v>9623.5</v>
      </c>
      <c r="D35" s="10">
        <f>+B35-C35</f>
        <v>-1329.2999999999993</v>
      </c>
      <c r="E35" s="18"/>
      <c r="F35" s="11" t="s">
        <v>61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1009556.8</v>
      </c>
      <c r="H36" s="14">
        <v>586690.4</v>
      </c>
      <c r="I36" s="32">
        <f t="shared" si="1"/>
        <v>422866.4</v>
      </c>
    </row>
    <row r="37" spans="1:9" ht="17.25" x14ac:dyDescent="0.25">
      <c r="A37" s="11" t="s">
        <v>63</v>
      </c>
      <c r="B37" s="35">
        <v>2553.8000000000002</v>
      </c>
      <c r="C37" s="35">
        <v>2773.5</v>
      </c>
      <c r="D37" s="35">
        <f>+B37-C37</f>
        <v>-219.69999999999982</v>
      </c>
      <c r="E37" s="18"/>
      <c r="F37" s="11" t="s">
        <v>24</v>
      </c>
      <c r="G37" s="26">
        <v>28781.8</v>
      </c>
      <c r="H37" s="26">
        <v>422866.3</v>
      </c>
      <c r="I37" s="27">
        <f t="shared" si="1"/>
        <v>-394084.5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64</v>
      </c>
      <c r="G39" s="40">
        <f>SUM(G32:G38)</f>
        <v>6964943.5000000009</v>
      </c>
      <c r="H39" s="40">
        <f>SUM(H32:H38)</f>
        <v>6936161.7000000002</v>
      </c>
      <c r="I39" s="40">
        <f>+G39-H39</f>
        <v>28781.800000000745</v>
      </c>
    </row>
    <row r="40" spans="1:9" ht="18.75" x14ac:dyDescent="0.25">
      <c r="A40" s="39" t="s">
        <v>65</v>
      </c>
      <c r="B40" s="41">
        <f>+B37+B35+B33+B31+B28+B22+B14+B12</f>
        <v>11326796.199999999</v>
      </c>
      <c r="C40" s="41">
        <f>+C37+C35+C33+C31+C28+C22+C14+C12</f>
        <v>11179823.800000001</v>
      </c>
      <c r="D40" s="41">
        <f>+B40-C40</f>
        <v>146972.39999999851</v>
      </c>
      <c r="E40" s="18"/>
      <c r="F40" s="39" t="s">
        <v>66</v>
      </c>
      <c r="G40" s="41">
        <f>+G28+G39</f>
        <v>11326796.200000001</v>
      </c>
      <c r="H40" s="41">
        <f>+H28+H39</f>
        <v>11179823.800000001</v>
      </c>
      <c r="I40" s="41">
        <f>+G40-H40</f>
        <v>146972.40000000037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4A0C-9F82-44BE-91F4-24324643271F}">
  <dimension ref="A1:I145"/>
  <sheetViews>
    <sheetView workbookViewId="0">
      <selection activeCell="A13" sqref="A13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74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46054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70968.600000000006</v>
      </c>
    </row>
    <row r="13" spans="1:9" x14ac:dyDescent="0.25">
      <c r="A13" s="54" t="s">
        <v>80</v>
      </c>
      <c r="C13" s="10">
        <v>-0.8</v>
      </c>
      <c r="G13" s="60"/>
      <c r="I13" s="61"/>
    </row>
    <row r="14" spans="1:9" x14ac:dyDescent="0.25">
      <c r="A14" s="54" t="s">
        <v>6</v>
      </c>
      <c r="C14" s="10">
        <v>7330.4</v>
      </c>
    </row>
    <row r="15" spans="1:9" ht="13.5" customHeight="1" x14ac:dyDescent="0.25">
      <c r="A15" s="54" t="s">
        <v>7</v>
      </c>
      <c r="C15" s="22">
        <v>812.2</v>
      </c>
      <c r="G15" s="60"/>
    </row>
    <row r="16" spans="1:9" ht="13.5" customHeight="1" x14ac:dyDescent="0.25">
      <c r="A16" s="51"/>
      <c r="C16" s="12">
        <f>SUM(C12:C15)</f>
        <v>79110.399999999994</v>
      </c>
      <c r="G16" s="60"/>
    </row>
    <row r="17" spans="1:7" x14ac:dyDescent="0.25">
      <c r="A17" s="53"/>
      <c r="C17" s="10"/>
    </row>
    <row r="18" spans="1:7" x14ac:dyDescent="0.25">
      <c r="A18" s="11" t="s">
        <v>8</v>
      </c>
      <c r="G18" s="60"/>
    </row>
    <row r="19" spans="1:7" x14ac:dyDescent="0.25">
      <c r="A19" s="54" t="s">
        <v>9</v>
      </c>
      <c r="C19" s="10">
        <v>12047.8</v>
      </c>
    </row>
    <row r="20" spans="1:7" x14ac:dyDescent="0.25">
      <c r="A20" s="54" t="s">
        <v>10</v>
      </c>
      <c r="C20" s="10">
        <v>5915.8</v>
      </c>
    </row>
    <row r="21" spans="1:7" ht="17.25" x14ac:dyDescent="0.25">
      <c r="A21" s="54" t="s">
        <v>11</v>
      </c>
      <c r="C21" s="22">
        <v>31.6</v>
      </c>
      <c r="G21" s="60"/>
    </row>
    <row r="22" spans="1:7" x14ac:dyDescent="0.25">
      <c r="A22" s="11"/>
      <c r="C22" s="12">
        <f>SUM(C19:C21)</f>
        <v>17995.199999999997</v>
      </c>
      <c r="G22" s="60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61115.199999999997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13</v>
      </c>
      <c r="C26" s="10"/>
      <c r="G26" s="85"/>
    </row>
    <row r="27" spans="1:7" ht="17.25" x14ac:dyDescent="0.25">
      <c r="A27" s="11" t="s">
        <v>14</v>
      </c>
      <c r="C27" s="22">
        <v>63796.4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-2681.2000000000044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16</v>
      </c>
      <c r="C33" s="10">
        <v>21469</v>
      </c>
      <c r="E33" s="66"/>
      <c r="F33" s="67"/>
      <c r="G33" s="67"/>
    </row>
    <row r="34" spans="1:7" x14ac:dyDescent="0.25">
      <c r="A34" s="11" t="s">
        <v>17</v>
      </c>
      <c r="C34" s="10">
        <v>99.4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18</v>
      </c>
      <c r="C36" s="10">
        <v>46284.5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19</v>
      </c>
      <c r="E38" s="66"/>
      <c r="F38" s="68"/>
      <c r="G38" s="68"/>
    </row>
    <row r="39" spans="1:7" x14ac:dyDescent="0.25">
      <c r="A39" s="11" t="s">
        <v>20</v>
      </c>
      <c r="C39" s="10">
        <v>2132.6999999999998</v>
      </c>
      <c r="E39" s="66"/>
      <c r="F39" s="68"/>
      <c r="G39" s="68"/>
    </row>
    <row r="40" spans="1:7" x14ac:dyDescent="0.25">
      <c r="A40" s="11" t="s">
        <v>21</v>
      </c>
      <c r="C40" s="10">
        <v>1663.8</v>
      </c>
      <c r="E40" s="66"/>
      <c r="F40" s="67"/>
      <c r="G40" s="68"/>
    </row>
    <row r="41" spans="1:7" x14ac:dyDescent="0.25">
      <c r="A41" s="11" t="s">
        <v>22</v>
      </c>
      <c r="C41" s="10">
        <v>16922.900000000001</v>
      </c>
      <c r="E41" s="66"/>
      <c r="F41" s="67"/>
      <c r="G41" s="67"/>
    </row>
    <row r="42" spans="1:7" ht="17.25" x14ac:dyDescent="0.25">
      <c r="A42" s="11" t="s">
        <v>23</v>
      </c>
      <c r="C42" s="50">
        <v>17715.5</v>
      </c>
      <c r="D42" s="28"/>
      <c r="E42" s="66"/>
      <c r="F42" s="69"/>
      <c r="G42" s="69"/>
    </row>
    <row r="43" spans="1:7" x14ac:dyDescent="0.25">
      <c r="A43" s="11"/>
      <c r="C43" s="10">
        <f>SUM(C39:C42)</f>
        <v>38434.9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24</v>
      </c>
      <c r="C45" s="10">
        <f>+C29+C33+C34+C36-C43</f>
        <v>26736.799999999996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25</v>
      </c>
      <c r="B47" s="77"/>
      <c r="C47" s="10"/>
    </row>
    <row r="48" spans="1:7" s="11" customFormat="1" ht="17.25" x14ac:dyDescent="0.25">
      <c r="A48" s="11" t="s">
        <v>26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27</v>
      </c>
      <c r="B50" s="48"/>
      <c r="C50" s="75">
        <f>+C45+C48</f>
        <v>26736.799999999996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299F-90D5-446D-AA78-DAF37994B16F}">
  <dimension ref="A1:I144"/>
  <sheetViews>
    <sheetView topLeftCell="B10" workbookViewId="0">
      <selection activeCell="B10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28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29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75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30</v>
      </c>
      <c r="C9" s="84"/>
      <c r="D9" s="84"/>
      <c r="G9" s="84" t="s">
        <v>30</v>
      </c>
      <c r="H9" s="84"/>
      <c r="I9" s="84"/>
    </row>
    <row r="10" spans="1:9" s="2" customFormat="1" ht="33" x14ac:dyDescent="0.25">
      <c r="A10" s="37" t="s">
        <v>31</v>
      </c>
      <c r="B10" s="42" t="s">
        <v>76</v>
      </c>
      <c r="C10" s="42" t="s">
        <v>72</v>
      </c>
      <c r="D10" s="42" t="s">
        <v>32</v>
      </c>
      <c r="F10" s="37" t="s">
        <v>33</v>
      </c>
      <c r="G10" s="42" t="s">
        <v>76</v>
      </c>
      <c r="H10" s="42" t="s">
        <v>72</v>
      </c>
      <c r="I10" s="42" t="s">
        <v>32</v>
      </c>
    </row>
    <row r="11" spans="1:9" x14ac:dyDescent="0.25">
      <c r="D11" s="10"/>
    </row>
    <row r="12" spans="1:9" x14ac:dyDescent="0.25">
      <c r="A12" s="11" t="s">
        <v>34</v>
      </c>
      <c r="B12" s="12">
        <v>270459.90000000002</v>
      </c>
      <c r="C12" s="12">
        <v>298796.90000000002</v>
      </c>
      <c r="D12" s="12">
        <f>+B12-C12</f>
        <v>-28337</v>
      </c>
      <c r="F12" s="13" t="s">
        <v>35</v>
      </c>
      <c r="G12" s="14">
        <f>+G14+G15+G16</f>
        <v>800333.70000000007</v>
      </c>
      <c r="H12" s="14">
        <f>+H14+H15+H16</f>
        <v>795914.70000000007</v>
      </c>
      <c r="I12" s="17">
        <f>+G12-H12</f>
        <v>4419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36</v>
      </c>
      <c r="B14" s="16">
        <f>SUM(B16:B20)</f>
        <v>1001611.6</v>
      </c>
      <c r="C14" s="16">
        <f>SUM(C16:C20)</f>
        <v>1006270.7</v>
      </c>
      <c r="D14" s="16">
        <f>+B14-C14</f>
        <v>-4659.0999999999767</v>
      </c>
      <c r="F14" s="13" t="s">
        <v>37</v>
      </c>
      <c r="G14" s="12">
        <v>1001.3</v>
      </c>
      <c r="H14" s="12">
        <v>1001.3</v>
      </c>
      <c r="I14" s="17">
        <f>+G12-H12</f>
        <v>4419</v>
      </c>
    </row>
    <row r="15" spans="1:9" x14ac:dyDescent="0.25">
      <c r="A15" s="11"/>
      <c r="B15" s="16"/>
      <c r="C15" s="16"/>
      <c r="D15" s="10"/>
      <c r="E15" s="18"/>
      <c r="F15" s="5" t="s">
        <v>38</v>
      </c>
      <c r="G15" s="14">
        <v>104651.1</v>
      </c>
      <c r="H15" s="14">
        <v>104619.5</v>
      </c>
      <c r="I15" s="15"/>
    </row>
    <row r="16" spans="1:9" x14ac:dyDescent="0.25">
      <c r="A16" s="11" t="s">
        <v>39</v>
      </c>
      <c r="B16" s="33">
        <v>0</v>
      </c>
      <c r="C16" s="33">
        <v>0</v>
      </c>
      <c r="D16" s="33">
        <v>0</v>
      </c>
      <c r="E16" s="18"/>
      <c r="F16" s="5" t="s">
        <v>40</v>
      </c>
      <c r="G16" s="10">
        <v>694681.3</v>
      </c>
      <c r="H16" s="10">
        <v>690293.9</v>
      </c>
      <c r="I16" s="17">
        <f>+G16-H16</f>
        <v>4387.4000000000233</v>
      </c>
    </row>
    <row r="17" spans="1:9" x14ac:dyDescent="0.25">
      <c r="A17" s="11" t="s">
        <v>41</v>
      </c>
      <c r="B17" s="20">
        <v>1070.7</v>
      </c>
      <c r="C17" s="20">
        <v>1065.0999999999999</v>
      </c>
      <c r="D17" s="10">
        <f t="shared" ref="D17:D18" si="0">+B17-C17</f>
        <v>5.6000000000001364</v>
      </c>
      <c r="E17" s="18"/>
      <c r="G17" s="10"/>
      <c r="H17" s="10"/>
      <c r="I17" s="19"/>
    </row>
    <row r="18" spans="1:9" ht="16.5" x14ac:dyDescent="0.25">
      <c r="A18" s="5" t="s">
        <v>42</v>
      </c>
      <c r="B18" s="20">
        <v>1000540.9</v>
      </c>
      <c r="C18" s="20">
        <v>1005205.6</v>
      </c>
      <c r="D18" s="10">
        <f t="shared" si="0"/>
        <v>-4664.6999999999534</v>
      </c>
      <c r="E18" s="18"/>
      <c r="F18" s="1" t="s">
        <v>43</v>
      </c>
      <c r="G18" s="10">
        <v>1570396.7</v>
      </c>
      <c r="H18" s="10">
        <v>1558035.3</v>
      </c>
      <c r="I18" s="10">
        <f>+G18-H18</f>
        <v>12361.399999999907</v>
      </c>
    </row>
    <row r="19" spans="1:9" x14ac:dyDescent="0.25">
      <c r="A19" s="11" t="s">
        <v>44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45</v>
      </c>
      <c r="B20" s="22">
        <v>-236.8</v>
      </c>
      <c r="C20" s="22">
        <v>-236.8</v>
      </c>
      <c r="D20" s="23">
        <f>+B20-C20</f>
        <v>0</v>
      </c>
      <c r="E20" s="18"/>
      <c r="F20" s="1" t="s">
        <v>46</v>
      </c>
      <c r="G20" s="10">
        <v>58605.8</v>
      </c>
      <c r="H20" s="10">
        <v>45185.4</v>
      </c>
      <c r="I20" s="10">
        <f>+G20-H20</f>
        <v>13420.400000000001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47</v>
      </c>
      <c r="B22" s="10">
        <f>+B24+B26</f>
        <v>9766336.5</v>
      </c>
      <c r="C22" s="10">
        <f>SUM(C24:C26)</f>
        <v>9716873.1999999993</v>
      </c>
      <c r="D22" s="10">
        <f>+B22-C22</f>
        <v>49463.300000000745</v>
      </c>
      <c r="E22" s="18"/>
      <c r="F22" s="1" t="s">
        <v>48</v>
      </c>
      <c r="G22" s="14">
        <v>2017</v>
      </c>
      <c r="H22" s="14">
        <v>2229</v>
      </c>
      <c r="I22" s="10">
        <f>+G22-H22</f>
        <v>-212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49</v>
      </c>
      <c r="B24" s="10">
        <v>12440320.4</v>
      </c>
      <c r="C24" s="10">
        <v>12330391.6</v>
      </c>
      <c r="D24" s="10">
        <f>+B24-C24</f>
        <v>109928.80000000075</v>
      </c>
      <c r="E24" s="18"/>
      <c r="F24" s="11" t="s">
        <v>50</v>
      </c>
      <c r="G24" s="10">
        <v>1114</v>
      </c>
      <c r="H24" s="10">
        <v>1114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51</v>
      </c>
      <c r="B26" s="10">
        <v>-2673983.9</v>
      </c>
      <c r="C26" s="10">
        <v>-2613518.4</v>
      </c>
      <c r="D26" s="10">
        <f>+B26-C26</f>
        <v>-60465.5</v>
      </c>
      <c r="E26" s="18"/>
      <c r="F26" s="11" t="s">
        <v>52</v>
      </c>
      <c r="G26" s="26">
        <v>1936748.8</v>
      </c>
      <c r="H26" s="26">
        <v>1959374.3</v>
      </c>
      <c r="I26" s="27">
        <f>+G26-H26</f>
        <v>-22625.5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69</v>
      </c>
      <c r="B28" s="29">
        <v>272116.7</v>
      </c>
      <c r="C28" s="29">
        <v>252925.9</v>
      </c>
      <c r="D28" s="10">
        <f>+B28-C28</f>
        <v>19190.800000000017</v>
      </c>
      <c r="E28" s="18"/>
      <c r="F28" s="39" t="s">
        <v>53</v>
      </c>
      <c r="G28" s="40">
        <f>+G12+G18+G20+G22+G24+G26</f>
        <v>4369216</v>
      </c>
      <c r="H28" s="40">
        <f>+H12+H18+H20+H22+H24+H26</f>
        <v>4361852.7</v>
      </c>
      <c r="I28" s="40">
        <f>+G28-H28</f>
        <v>7363.2999999998137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54</v>
      </c>
      <c r="G30" s="18"/>
      <c r="H30" s="18"/>
      <c r="I30" s="18"/>
    </row>
    <row r="31" spans="1:9" x14ac:dyDescent="0.25">
      <c r="A31" s="11" t="s">
        <v>55</v>
      </c>
      <c r="B31" s="29">
        <v>40978.5</v>
      </c>
      <c r="C31" s="29">
        <v>41081.5</v>
      </c>
      <c r="D31" s="10">
        <f>+B31-C31</f>
        <v>-103</v>
      </c>
      <c r="E31" s="18"/>
    </row>
    <row r="32" spans="1:9" x14ac:dyDescent="0.25">
      <c r="A32" s="11"/>
      <c r="B32" s="29"/>
      <c r="C32" s="29"/>
      <c r="D32" s="29"/>
      <c r="E32" s="18"/>
      <c r="F32" s="11" t="s">
        <v>56</v>
      </c>
      <c r="G32" s="14">
        <v>2939951</v>
      </c>
      <c r="H32" s="14">
        <v>2813091.1</v>
      </c>
      <c r="I32" s="32">
        <f t="shared" ref="I32:I37" si="1">+G32-H32</f>
        <v>126859.89999999991</v>
      </c>
    </row>
    <row r="33" spans="1:9" x14ac:dyDescent="0.25">
      <c r="A33" s="11" t="s">
        <v>57</v>
      </c>
      <c r="B33" s="33">
        <v>0</v>
      </c>
      <c r="C33" s="33">
        <v>0</v>
      </c>
      <c r="D33" s="10">
        <f>+B33-C33</f>
        <v>0</v>
      </c>
      <c r="E33" s="18"/>
      <c r="F33" s="11" t="s">
        <v>58</v>
      </c>
      <c r="G33" s="14">
        <v>3277187.6</v>
      </c>
      <c r="H33" s="14">
        <v>2981181.2</v>
      </c>
      <c r="I33" s="32">
        <f t="shared" si="1"/>
        <v>296006.39999999991</v>
      </c>
    </row>
    <row r="34" spans="1:9" x14ac:dyDescent="0.25">
      <c r="A34" s="11"/>
      <c r="B34" s="29"/>
      <c r="C34" s="29"/>
      <c r="D34" s="29"/>
      <c r="E34" s="18"/>
      <c r="F34" s="11" t="s">
        <v>59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60</v>
      </c>
      <c r="B35" s="29">
        <v>7058.8</v>
      </c>
      <c r="C35" s="29">
        <v>8294.2000000000007</v>
      </c>
      <c r="D35" s="10">
        <f>+B35-C35</f>
        <v>-1235.4000000000005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1009556.8</v>
      </c>
      <c r="I36" s="32">
        <f t="shared" si="1"/>
        <v>-422866.4</v>
      </c>
    </row>
    <row r="37" spans="1:9" ht="17.25" x14ac:dyDescent="0.25">
      <c r="A37" s="11" t="s">
        <v>63</v>
      </c>
      <c r="B37" s="35">
        <v>2334.1999999999998</v>
      </c>
      <c r="C37" s="35">
        <v>2553.8000000000002</v>
      </c>
      <c r="D37" s="35">
        <f>+B37-C37</f>
        <v>-219.60000000000036</v>
      </c>
      <c r="E37" s="18"/>
      <c r="F37" s="11" t="s">
        <v>24</v>
      </c>
      <c r="G37" s="26">
        <v>55518.6</v>
      </c>
      <c r="H37" s="26">
        <v>28781.8</v>
      </c>
      <c r="I37" s="27">
        <f t="shared" si="1"/>
        <v>26736.799999999999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64</v>
      </c>
      <c r="G39" s="40">
        <f>SUM(G32:G38)</f>
        <v>6991680.2000000002</v>
      </c>
      <c r="H39" s="40">
        <f>SUM(H32:H38)</f>
        <v>6964943.5000000009</v>
      </c>
      <c r="I39" s="40">
        <f>+G39-H39</f>
        <v>26736.699999999255</v>
      </c>
    </row>
    <row r="40" spans="1:9" ht="18.75" x14ac:dyDescent="0.25">
      <c r="A40" s="39" t="s">
        <v>65</v>
      </c>
      <c r="B40" s="41">
        <f>+B37+B35+B33+B31+B28+B22+B14+B12</f>
        <v>11360896.199999999</v>
      </c>
      <c r="C40" s="41">
        <f>+C37+C35+C33+C31+C28+C22+C14+C12</f>
        <v>11326796.199999999</v>
      </c>
      <c r="D40" s="41">
        <f>+B40-C40</f>
        <v>34100</v>
      </c>
      <c r="E40" s="18"/>
      <c r="F40" s="39" t="s">
        <v>66</v>
      </c>
      <c r="G40" s="41">
        <f>+G28+G39</f>
        <v>11360896.199999999</v>
      </c>
      <c r="H40" s="41">
        <f>+H28+H39</f>
        <v>11326796.200000001</v>
      </c>
      <c r="I40" s="41">
        <f>+G40-H40</f>
        <v>34099.999999998137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A039-9A91-48D3-9121-B775534CC8CC}">
  <dimension ref="A1:I145"/>
  <sheetViews>
    <sheetView workbookViewId="0">
      <selection activeCell="A13" sqref="A13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46112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60681.599999999999</v>
      </c>
    </row>
    <row r="13" spans="1:9" x14ac:dyDescent="0.25">
      <c r="A13" s="54" t="s">
        <v>80</v>
      </c>
      <c r="C13" s="10">
        <v>-0.4</v>
      </c>
      <c r="G13" s="60"/>
      <c r="I13" s="61"/>
    </row>
    <row r="14" spans="1:9" x14ac:dyDescent="0.25">
      <c r="A14" s="54" t="s">
        <v>6</v>
      </c>
      <c r="C14" s="10">
        <v>8141.7</v>
      </c>
    </row>
    <row r="15" spans="1:9" ht="13.5" customHeight="1" x14ac:dyDescent="0.25">
      <c r="A15" s="54" t="s">
        <v>7</v>
      </c>
      <c r="C15" s="22">
        <v>1024.4000000000001</v>
      </c>
      <c r="G15" s="60"/>
    </row>
    <row r="16" spans="1:9" ht="13.5" customHeight="1" x14ac:dyDescent="0.25">
      <c r="A16" s="51"/>
      <c r="C16" s="12">
        <f>SUM(C12:C15)</f>
        <v>69847.299999999988</v>
      </c>
      <c r="G16" s="60"/>
    </row>
    <row r="17" spans="1:7" x14ac:dyDescent="0.25">
      <c r="A17" s="53"/>
      <c r="C17" s="10"/>
    </row>
    <row r="18" spans="1:7" x14ac:dyDescent="0.25">
      <c r="A18" s="11" t="s">
        <v>8</v>
      </c>
      <c r="G18" s="60"/>
    </row>
    <row r="19" spans="1:7" x14ac:dyDescent="0.25">
      <c r="A19" s="54" t="s">
        <v>9</v>
      </c>
      <c r="C19" s="10">
        <v>13718.4</v>
      </c>
    </row>
    <row r="20" spans="1:7" x14ac:dyDescent="0.25">
      <c r="A20" s="54" t="s">
        <v>10</v>
      </c>
      <c r="C20" s="10">
        <v>8558.2999999999993</v>
      </c>
    </row>
    <row r="21" spans="1:7" ht="17.25" x14ac:dyDescent="0.25">
      <c r="A21" s="54" t="s">
        <v>11</v>
      </c>
      <c r="C21" s="22">
        <v>46.1</v>
      </c>
      <c r="G21" s="60"/>
    </row>
    <row r="22" spans="1:7" x14ac:dyDescent="0.25">
      <c r="A22" s="11"/>
      <c r="C22" s="12">
        <f>SUM(C19:C21)</f>
        <v>22322.799999999996</v>
      </c>
      <c r="G22" s="60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47524.499999999993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13</v>
      </c>
      <c r="C26" s="10"/>
      <c r="G26" s="85"/>
    </row>
    <row r="27" spans="1:7" ht="17.25" x14ac:dyDescent="0.25">
      <c r="A27" s="11" t="s">
        <v>14</v>
      </c>
      <c r="C27" s="22">
        <v>35162.800000000003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12361.69999999999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16</v>
      </c>
      <c r="C33" s="10">
        <v>24041.8</v>
      </c>
      <c r="E33" s="66"/>
      <c r="F33" s="67"/>
      <c r="G33" s="67"/>
    </row>
    <row r="34" spans="1:7" x14ac:dyDescent="0.25">
      <c r="A34" s="11" t="s">
        <v>17</v>
      </c>
      <c r="C34" s="10">
        <v>-68.099999999999994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18</v>
      </c>
      <c r="C36" s="10">
        <v>8348.7999999999993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19</v>
      </c>
      <c r="E38" s="66"/>
      <c r="F38" s="68"/>
      <c r="G38" s="68"/>
    </row>
    <row r="39" spans="1:7" x14ac:dyDescent="0.25">
      <c r="A39" s="11" t="s">
        <v>20</v>
      </c>
      <c r="C39" s="10">
        <v>2224.3000000000002</v>
      </c>
      <c r="E39" s="66"/>
      <c r="F39" s="68"/>
      <c r="G39" s="68"/>
    </row>
    <row r="40" spans="1:7" x14ac:dyDescent="0.25">
      <c r="A40" s="11" t="s">
        <v>21</v>
      </c>
      <c r="C40" s="10">
        <v>1378.8</v>
      </c>
      <c r="E40" s="66"/>
      <c r="F40" s="67"/>
      <c r="G40" s="68"/>
    </row>
    <row r="41" spans="1:7" x14ac:dyDescent="0.25">
      <c r="A41" s="11" t="s">
        <v>22</v>
      </c>
      <c r="C41" s="10">
        <v>20214.5</v>
      </c>
      <c r="E41" s="66"/>
      <c r="F41" s="67"/>
      <c r="G41" s="67"/>
    </row>
    <row r="42" spans="1:7" ht="17.25" x14ac:dyDescent="0.25">
      <c r="A42" s="11" t="s">
        <v>23</v>
      </c>
      <c r="C42" s="50">
        <v>11285.9</v>
      </c>
      <c r="D42" s="28"/>
      <c r="E42" s="66"/>
      <c r="F42" s="69"/>
      <c r="G42" s="69"/>
    </row>
    <row r="43" spans="1:7" x14ac:dyDescent="0.25">
      <c r="A43" s="11"/>
      <c r="C43" s="10">
        <f>SUM(C39:C42)</f>
        <v>35103.5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24</v>
      </c>
      <c r="C45" s="10">
        <f>+C29+C33+C34+C36-C43</f>
        <v>9580.6999999999825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25</v>
      </c>
      <c r="B47" s="77"/>
      <c r="C47" s="10"/>
    </row>
    <row r="48" spans="1:7" s="11" customFormat="1" ht="17.25" x14ac:dyDescent="0.25">
      <c r="A48" s="11" t="s">
        <v>26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27</v>
      </c>
      <c r="B50" s="48"/>
      <c r="C50" s="75">
        <f>+C45+C48</f>
        <v>9580.6999999999825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9D62-B035-4ED2-8675-A975DBBB60E2}">
  <dimension ref="A1:I144"/>
  <sheetViews>
    <sheetView topLeftCell="B31" workbookViewId="0">
      <selection activeCell="B3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28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29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30</v>
      </c>
      <c r="C9" s="84"/>
      <c r="D9" s="84"/>
      <c r="G9" s="84" t="s">
        <v>30</v>
      </c>
      <c r="H9" s="84"/>
      <c r="I9" s="84"/>
    </row>
    <row r="10" spans="1:9" s="2" customFormat="1" ht="33" x14ac:dyDescent="0.25">
      <c r="A10" s="37" t="s">
        <v>31</v>
      </c>
      <c r="B10" s="42" t="s">
        <v>79</v>
      </c>
      <c r="C10" s="42" t="s">
        <v>76</v>
      </c>
      <c r="D10" s="42" t="s">
        <v>32</v>
      </c>
      <c r="F10" s="37" t="s">
        <v>33</v>
      </c>
      <c r="G10" s="42" t="s">
        <v>79</v>
      </c>
      <c r="H10" s="42" t="s">
        <v>76</v>
      </c>
      <c r="I10" s="42" t="s">
        <v>32</v>
      </c>
    </row>
    <row r="11" spans="1:9" x14ac:dyDescent="0.25">
      <c r="D11" s="10"/>
    </row>
    <row r="12" spans="1:9" x14ac:dyDescent="0.25">
      <c r="A12" s="11" t="s">
        <v>34</v>
      </c>
      <c r="B12" s="12">
        <v>383625.2</v>
      </c>
      <c r="C12" s="12">
        <v>270459.90000000002</v>
      </c>
      <c r="D12" s="12">
        <f>+B12-C12</f>
        <v>113165.29999999999</v>
      </c>
      <c r="F12" s="13" t="s">
        <v>35</v>
      </c>
      <c r="G12" s="14">
        <f>+G14+G15+G16</f>
        <v>804604.70000000007</v>
      </c>
      <c r="H12" s="14">
        <f>+H14+H15+H16</f>
        <v>800333.70000000007</v>
      </c>
      <c r="I12" s="17">
        <f>+G12-H12</f>
        <v>4271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36</v>
      </c>
      <c r="B14" s="16">
        <f>SUM(B16:B20)</f>
        <v>981303.70000000007</v>
      </c>
      <c r="C14" s="16">
        <f>SUM(C16:C20)</f>
        <v>1001611.6</v>
      </c>
      <c r="D14" s="16">
        <f>+B14-C14</f>
        <v>-20307.899999999907</v>
      </c>
      <c r="F14" s="13" t="s">
        <v>37</v>
      </c>
      <c r="G14" s="12">
        <v>1001.3</v>
      </c>
      <c r="H14" s="12">
        <v>1001.3</v>
      </c>
      <c r="I14" s="17">
        <f>+G12-H12</f>
        <v>4271</v>
      </c>
    </row>
    <row r="15" spans="1:9" x14ac:dyDescent="0.25">
      <c r="A15" s="11"/>
      <c r="B15" s="16"/>
      <c r="C15" s="16"/>
      <c r="D15" s="10"/>
      <c r="E15" s="18"/>
      <c r="F15" s="5" t="s">
        <v>38</v>
      </c>
      <c r="G15" s="14">
        <v>104697.1</v>
      </c>
      <c r="H15" s="14">
        <v>104651.1</v>
      </c>
      <c r="I15" s="15"/>
    </row>
    <row r="16" spans="1:9" x14ac:dyDescent="0.25">
      <c r="A16" s="11" t="s">
        <v>39</v>
      </c>
      <c r="B16" s="33">
        <v>0</v>
      </c>
      <c r="C16" s="33">
        <v>0</v>
      </c>
      <c r="D16" s="33">
        <v>0</v>
      </c>
      <c r="E16" s="18"/>
      <c r="F16" s="5" t="s">
        <v>40</v>
      </c>
      <c r="G16" s="10">
        <v>698906.3</v>
      </c>
      <c r="H16" s="10">
        <v>694681.3</v>
      </c>
      <c r="I16" s="17">
        <f>+G16-H16</f>
        <v>4225</v>
      </c>
    </row>
    <row r="17" spans="1:9" x14ac:dyDescent="0.25">
      <c r="A17" s="11" t="s">
        <v>41</v>
      </c>
      <c r="B17" s="20">
        <v>1078.4000000000001</v>
      </c>
      <c r="C17" s="20">
        <v>1070.7</v>
      </c>
      <c r="D17" s="10">
        <f t="shared" ref="D17:D18" si="0">+B17-C17</f>
        <v>7.7000000000000455</v>
      </c>
      <c r="E17" s="18"/>
      <c r="G17" s="10"/>
      <c r="H17" s="10"/>
      <c r="I17" s="19"/>
    </row>
    <row r="18" spans="1:9" ht="16.5" x14ac:dyDescent="0.25">
      <c r="A18" s="5" t="s">
        <v>42</v>
      </c>
      <c r="B18" s="20">
        <v>980225.3</v>
      </c>
      <c r="C18" s="20">
        <v>1000540.9</v>
      </c>
      <c r="D18" s="10">
        <f t="shared" si="0"/>
        <v>-20315.599999999977</v>
      </c>
      <c r="E18" s="18"/>
      <c r="F18" s="1" t="s">
        <v>43</v>
      </c>
      <c r="G18" s="10">
        <v>1733434.1</v>
      </c>
      <c r="H18" s="10">
        <v>1570396.7</v>
      </c>
      <c r="I18" s="10">
        <f>+G18-H18</f>
        <v>163037.40000000014</v>
      </c>
    </row>
    <row r="19" spans="1:9" x14ac:dyDescent="0.25">
      <c r="A19" s="11" t="s">
        <v>44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45</v>
      </c>
      <c r="B20" s="22">
        <v>-236.8</v>
      </c>
      <c r="C20" s="22">
        <v>-236.8</v>
      </c>
      <c r="D20" s="23">
        <f>+B20-C20</f>
        <v>0</v>
      </c>
      <c r="E20" s="18"/>
      <c r="F20" s="1" t="s">
        <v>46</v>
      </c>
      <c r="G20" s="10">
        <v>59411.3</v>
      </c>
      <c r="H20" s="10">
        <v>58605.8</v>
      </c>
      <c r="I20" s="10">
        <f>+G20-H20</f>
        <v>805.5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47</v>
      </c>
      <c r="B22" s="10">
        <f>+B24+B26</f>
        <v>9923232.9000000004</v>
      </c>
      <c r="C22" s="10">
        <f>SUM(C24:C26)</f>
        <v>9766336.5</v>
      </c>
      <c r="D22" s="10">
        <f>+B22-C22</f>
        <v>156896.40000000037</v>
      </c>
      <c r="E22" s="18"/>
      <c r="F22" s="1" t="s">
        <v>48</v>
      </c>
      <c r="G22" s="14">
        <v>2356.1</v>
      </c>
      <c r="H22" s="14">
        <v>2017</v>
      </c>
      <c r="I22" s="10">
        <f>+G22-H22</f>
        <v>339.09999999999991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49</v>
      </c>
      <c r="B24" s="10">
        <v>12635649.9</v>
      </c>
      <c r="C24" s="10">
        <v>12440320.4</v>
      </c>
      <c r="D24" s="10">
        <f>+B24-C24</f>
        <v>195329.5</v>
      </c>
      <c r="E24" s="18"/>
      <c r="F24" s="11" t="s">
        <v>50</v>
      </c>
      <c r="G24" s="10">
        <v>1114</v>
      </c>
      <c r="H24" s="10">
        <v>1114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51</v>
      </c>
      <c r="B26" s="10">
        <v>-2712417</v>
      </c>
      <c r="C26" s="10">
        <v>-2673983.9</v>
      </c>
      <c r="D26" s="10">
        <f>+B26-C26</f>
        <v>-38433.100000000093</v>
      </c>
      <c r="E26" s="18"/>
      <c r="F26" s="11" t="s">
        <v>52</v>
      </c>
      <c r="G26" s="26">
        <v>1973642.5</v>
      </c>
      <c r="H26" s="26">
        <v>1936748.8</v>
      </c>
      <c r="I26" s="27">
        <f>+G26-H26</f>
        <v>36893.699999999953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69</v>
      </c>
      <c r="B28" s="29">
        <v>188425.9</v>
      </c>
      <c r="C28" s="29">
        <v>272116.7</v>
      </c>
      <c r="D28" s="10">
        <f>+B28-C28</f>
        <v>-83690.800000000017</v>
      </c>
      <c r="E28" s="18"/>
      <c r="F28" s="39" t="s">
        <v>53</v>
      </c>
      <c r="G28" s="40">
        <f>+G12+G18+G20+G22+G24+G26</f>
        <v>4574562.7</v>
      </c>
      <c r="H28" s="40">
        <f>+H12+H18+H20+H22+H24+H26</f>
        <v>4369216</v>
      </c>
      <c r="I28" s="40">
        <f>+G28-H28</f>
        <v>205346.70000000019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54</v>
      </c>
      <c r="G30" s="18"/>
      <c r="H30" s="18"/>
      <c r="I30" s="18"/>
    </row>
    <row r="31" spans="1:9" x14ac:dyDescent="0.25">
      <c r="A31" s="11" t="s">
        <v>55</v>
      </c>
      <c r="B31" s="29">
        <v>40875.4</v>
      </c>
      <c r="C31" s="29">
        <v>40978.5</v>
      </c>
      <c r="D31" s="10">
        <f>+B31-C31</f>
        <v>-103.09999999999854</v>
      </c>
      <c r="E31" s="18"/>
    </row>
    <row r="32" spans="1:9" x14ac:dyDescent="0.25">
      <c r="A32" s="11"/>
      <c r="B32" s="29"/>
      <c r="C32" s="29"/>
      <c r="D32" s="29"/>
      <c r="E32" s="18"/>
      <c r="F32" s="11" t="s">
        <v>56</v>
      </c>
      <c r="G32" s="14">
        <v>2939951</v>
      </c>
      <c r="H32" s="14">
        <v>2939951</v>
      </c>
      <c r="I32" s="32">
        <f t="shared" ref="I32:I37" si="1">+G32-H32</f>
        <v>0</v>
      </c>
    </row>
    <row r="33" spans="1:9" x14ac:dyDescent="0.25">
      <c r="A33" s="11" t="s">
        <v>57</v>
      </c>
      <c r="B33" s="33">
        <v>0</v>
      </c>
      <c r="C33" s="33">
        <v>0</v>
      </c>
      <c r="D33" s="10">
        <f>+B33-C33</f>
        <v>0</v>
      </c>
      <c r="E33" s="18"/>
      <c r="F33" s="11" t="s">
        <v>58</v>
      </c>
      <c r="G33" s="14">
        <v>3277187.6</v>
      </c>
      <c r="H33" s="14">
        <v>3277187.6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59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60</v>
      </c>
      <c r="B35" s="29">
        <v>56246</v>
      </c>
      <c r="C35" s="29">
        <v>7058.8</v>
      </c>
      <c r="D35" s="10">
        <f>+B35-C35</f>
        <v>49187.199999999997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63</v>
      </c>
      <c r="B37" s="35">
        <v>2114.5</v>
      </c>
      <c r="C37" s="35">
        <v>2334.1999999999998</v>
      </c>
      <c r="D37" s="35">
        <f>+B37-C37</f>
        <v>-219.69999999999982</v>
      </c>
      <c r="E37" s="18"/>
      <c r="F37" s="11" t="s">
        <v>24</v>
      </c>
      <c r="G37" s="26">
        <v>65099.3</v>
      </c>
      <c r="H37" s="26">
        <v>55518.6</v>
      </c>
      <c r="I37" s="27">
        <f t="shared" si="1"/>
        <v>9580.7000000000044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64</v>
      </c>
      <c r="G39" s="40">
        <f>SUM(G32:G38)</f>
        <v>7001260.9000000004</v>
      </c>
      <c r="H39" s="40">
        <f>SUM(H32:H38)</f>
        <v>6991680.2000000002</v>
      </c>
      <c r="I39" s="40">
        <f>+G39-H39</f>
        <v>9580.7000000001863</v>
      </c>
    </row>
    <row r="40" spans="1:9" ht="18.75" x14ac:dyDescent="0.25">
      <c r="A40" s="39" t="s">
        <v>65</v>
      </c>
      <c r="B40" s="41">
        <f>+B37+B35+B33+B31+B28+B22+B14+B12</f>
        <v>11575823.6</v>
      </c>
      <c r="C40" s="41">
        <f>+C37+C35+C33+C31+C28+C22+C14+C12</f>
        <v>11360896.199999999</v>
      </c>
      <c r="D40" s="41">
        <f>+B40-C40</f>
        <v>214927.40000000037</v>
      </c>
      <c r="E40" s="18"/>
      <c r="F40" s="39" t="s">
        <v>66</v>
      </c>
      <c r="G40" s="41">
        <f>+G28+G39</f>
        <v>11575823.600000001</v>
      </c>
      <c r="H40" s="41">
        <f>+H28+H39</f>
        <v>11360896.199999999</v>
      </c>
      <c r="I40" s="41">
        <f>+G40-H40</f>
        <v>214927.40000000224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4CFA-7E30-4C8C-BBF2-FD4DDC20202E}">
  <dimension ref="A1:I145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46142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84188.5</v>
      </c>
    </row>
    <row r="13" spans="1:9" x14ac:dyDescent="0.25">
      <c r="A13" s="54" t="s">
        <v>80</v>
      </c>
      <c r="C13" s="10">
        <v>-0.4</v>
      </c>
      <c r="G13" s="60"/>
      <c r="I13" s="61"/>
    </row>
    <row r="14" spans="1:9" x14ac:dyDescent="0.25">
      <c r="A14" s="54" t="s">
        <v>6</v>
      </c>
      <c r="C14" s="10">
        <v>8061.4</v>
      </c>
    </row>
    <row r="15" spans="1:9" ht="13.5" customHeight="1" x14ac:dyDescent="0.25">
      <c r="A15" s="54" t="s">
        <v>7</v>
      </c>
      <c r="C15" s="22">
        <v>643</v>
      </c>
      <c r="G15" s="60"/>
    </row>
    <row r="16" spans="1:9" ht="13.5" customHeight="1" x14ac:dyDescent="0.25">
      <c r="A16" s="51"/>
      <c r="C16" s="12">
        <f>SUM(C12:C15)</f>
        <v>92892.5</v>
      </c>
      <c r="G16" s="60"/>
    </row>
    <row r="17" spans="1:7" x14ac:dyDescent="0.25">
      <c r="A17" s="53"/>
      <c r="C17" s="10"/>
    </row>
    <row r="18" spans="1:7" x14ac:dyDescent="0.25">
      <c r="A18" s="11" t="s">
        <v>8</v>
      </c>
      <c r="G18" s="60"/>
    </row>
    <row r="19" spans="1:7" x14ac:dyDescent="0.25">
      <c r="A19" s="54" t="s">
        <v>9</v>
      </c>
      <c r="C19" s="10">
        <v>15064</v>
      </c>
    </row>
    <row r="20" spans="1:7" x14ac:dyDescent="0.25">
      <c r="A20" s="54" t="s">
        <v>10</v>
      </c>
      <c r="C20" s="10">
        <v>7231.2</v>
      </c>
    </row>
    <row r="21" spans="1:7" ht="17.25" x14ac:dyDescent="0.25">
      <c r="A21" s="54" t="s">
        <v>11</v>
      </c>
      <c r="C21" s="22">
        <v>40.299999999999997</v>
      </c>
      <c r="G21" s="60"/>
    </row>
    <row r="22" spans="1:7" x14ac:dyDescent="0.25">
      <c r="A22" s="11"/>
      <c r="C22" s="12">
        <f>SUM(C19:C21)</f>
        <v>22335.5</v>
      </c>
      <c r="G22" s="60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70557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13</v>
      </c>
      <c r="C26" s="10"/>
      <c r="G26" s="85"/>
    </row>
    <row r="27" spans="1:7" ht="17.25" x14ac:dyDescent="0.25">
      <c r="A27" s="11" t="s">
        <v>14</v>
      </c>
      <c r="C27" s="22">
        <v>61193.4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9363.5999999999985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16</v>
      </c>
      <c r="C33" s="10">
        <v>21168.2</v>
      </c>
      <c r="E33" s="66"/>
      <c r="F33" s="67"/>
      <c r="G33" s="67"/>
    </row>
    <row r="34" spans="1:7" x14ac:dyDescent="0.25">
      <c r="A34" s="11" t="s">
        <v>17</v>
      </c>
      <c r="C34" s="10">
        <v>-32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18</v>
      </c>
      <c r="C36" s="10">
        <v>12511.8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19</v>
      </c>
      <c r="E38" s="66"/>
      <c r="F38" s="68"/>
      <c r="G38" s="68"/>
    </row>
    <row r="39" spans="1:7" x14ac:dyDescent="0.25">
      <c r="A39" s="11" t="s">
        <v>20</v>
      </c>
      <c r="C39" s="10">
        <v>2433.8000000000002</v>
      </c>
      <c r="E39" s="66"/>
      <c r="F39" s="68"/>
      <c r="G39" s="68"/>
    </row>
    <row r="40" spans="1:7" x14ac:dyDescent="0.25">
      <c r="A40" s="11" t="s">
        <v>21</v>
      </c>
      <c r="C40" s="10">
        <v>2313</v>
      </c>
      <c r="E40" s="66"/>
      <c r="F40" s="67"/>
      <c r="G40" s="68"/>
    </row>
    <row r="41" spans="1:7" x14ac:dyDescent="0.25">
      <c r="A41" s="11" t="s">
        <v>22</v>
      </c>
      <c r="C41" s="10">
        <v>20051.599999999999</v>
      </c>
      <c r="E41" s="66"/>
      <c r="F41" s="67"/>
      <c r="G41" s="67"/>
    </row>
    <row r="42" spans="1:7" ht="17.25" x14ac:dyDescent="0.25">
      <c r="A42" s="11" t="s">
        <v>23</v>
      </c>
      <c r="C42" s="50">
        <v>19153.400000000001</v>
      </c>
      <c r="D42" s="28"/>
      <c r="E42" s="66"/>
      <c r="F42" s="69"/>
      <c r="G42" s="69"/>
    </row>
    <row r="43" spans="1:7" x14ac:dyDescent="0.25">
      <c r="A43" s="11"/>
      <c r="C43" s="10">
        <f>SUM(C39:C42)</f>
        <v>43951.8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24</v>
      </c>
      <c r="C45" s="10">
        <f>+C29+C33+C34+C36-C43</f>
        <v>-940.20000000000437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25</v>
      </c>
      <c r="B47" s="77"/>
      <c r="C47" s="10"/>
    </row>
    <row r="48" spans="1:7" s="11" customFormat="1" ht="17.25" x14ac:dyDescent="0.25">
      <c r="A48" s="11" t="s">
        <v>26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27</v>
      </c>
      <c r="B50" s="48"/>
      <c r="C50" s="75">
        <f>+C45+C48</f>
        <v>-940.20000000000437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0E67-7F4E-450F-AC01-6CF2B6A3A4CD}">
  <dimension ref="A1:I144"/>
  <sheetViews>
    <sheetView topLeftCell="A28" zoomScale="85" zoomScaleNormal="85" workbookViewId="0">
      <selection activeCell="B24" sqref="B24:B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28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29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30</v>
      </c>
      <c r="C9" s="84"/>
      <c r="D9" s="84"/>
      <c r="G9" s="84" t="s">
        <v>30</v>
      </c>
      <c r="H9" s="84"/>
      <c r="I9" s="84"/>
    </row>
    <row r="10" spans="1:9" s="2" customFormat="1" ht="33" x14ac:dyDescent="0.25">
      <c r="A10" s="37" t="s">
        <v>31</v>
      </c>
      <c r="B10" s="42" t="s">
        <v>83</v>
      </c>
      <c r="C10" s="42" t="s">
        <v>79</v>
      </c>
      <c r="D10" s="42" t="s">
        <v>32</v>
      </c>
      <c r="F10" s="37" t="s">
        <v>33</v>
      </c>
      <c r="G10" s="42" t="s">
        <v>83</v>
      </c>
      <c r="H10" s="42" t="s">
        <v>79</v>
      </c>
      <c r="I10" s="42" t="s">
        <v>32</v>
      </c>
    </row>
    <row r="11" spans="1:9" x14ac:dyDescent="0.25">
      <c r="D11" s="10"/>
    </row>
    <row r="12" spans="1:9" x14ac:dyDescent="0.25">
      <c r="A12" s="11" t="s">
        <v>34</v>
      </c>
      <c r="B12" s="12">
        <v>146903.5</v>
      </c>
      <c r="C12" s="12">
        <v>383625.2</v>
      </c>
      <c r="D12" s="12">
        <f>+B12-C12</f>
        <v>-236721.7</v>
      </c>
      <c r="F12" s="13" t="s">
        <v>35</v>
      </c>
      <c r="G12" s="14">
        <f>+G14+G15+G16</f>
        <v>818736.3</v>
      </c>
      <c r="H12" s="14">
        <f>+H14+H15+H16</f>
        <v>804604.70000000007</v>
      </c>
      <c r="I12" s="17">
        <f>+G12-H12</f>
        <v>14131.599999999977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36</v>
      </c>
      <c r="B14" s="16">
        <f>SUM(B16:B20)</f>
        <v>1008948.4</v>
      </c>
      <c r="C14" s="16">
        <f>SUM(C16:C20)</f>
        <v>981303.70000000007</v>
      </c>
      <c r="D14" s="16">
        <f>+B14-C14</f>
        <v>27644.699999999953</v>
      </c>
      <c r="F14" s="13" t="s">
        <v>37</v>
      </c>
      <c r="G14" s="12">
        <v>1001.3</v>
      </c>
      <c r="H14" s="12">
        <v>1001.3</v>
      </c>
      <c r="I14" s="17">
        <f>+G12-H12</f>
        <v>14131.599999999977</v>
      </c>
    </row>
    <row r="15" spans="1:9" x14ac:dyDescent="0.25">
      <c r="A15" s="11"/>
      <c r="B15" s="16"/>
      <c r="C15" s="16"/>
      <c r="D15" s="10"/>
      <c r="E15" s="18"/>
      <c r="F15" s="5" t="s">
        <v>38</v>
      </c>
      <c r="G15" s="14">
        <v>111591.2</v>
      </c>
      <c r="H15" s="14">
        <v>104697.1</v>
      </c>
      <c r="I15" s="15"/>
    </row>
    <row r="16" spans="1:9" x14ac:dyDescent="0.25">
      <c r="A16" s="11" t="s">
        <v>39</v>
      </c>
      <c r="B16" s="33">
        <v>0</v>
      </c>
      <c r="C16" s="33">
        <v>0</v>
      </c>
      <c r="D16" s="33">
        <v>0</v>
      </c>
      <c r="E16" s="18"/>
      <c r="F16" s="5" t="s">
        <v>40</v>
      </c>
      <c r="G16" s="10">
        <v>706143.8</v>
      </c>
      <c r="H16" s="10">
        <v>698906.3</v>
      </c>
      <c r="I16" s="17">
        <f>+G16-H16</f>
        <v>7237.5</v>
      </c>
    </row>
    <row r="17" spans="1:9" x14ac:dyDescent="0.25">
      <c r="A17" s="11" t="s">
        <v>41</v>
      </c>
      <c r="B17" s="20">
        <v>1086.7</v>
      </c>
      <c r="C17" s="20">
        <v>1078.4000000000001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42</v>
      </c>
      <c r="B18" s="20">
        <v>1007861.7000000001</v>
      </c>
      <c r="C18" s="20">
        <v>980225.3</v>
      </c>
      <c r="D18" s="10">
        <f t="shared" si="0"/>
        <v>27636.400000000023</v>
      </c>
      <c r="E18" s="18"/>
      <c r="F18" s="1" t="s">
        <v>43</v>
      </c>
      <c r="G18" s="10">
        <v>1650162.2</v>
      </c>
      <c r="H18" s="10">
        <v>1733434.1</v>
      </c>
      <c r="I18" s="10">
        <f>+G18-H18</f>
        <v>-83271.90000000014</v>
      </c>
    </row>
    <row r="19" spans="1:9" x14ac:dyDescent="0.25">
      <c r="A19" s="11" t="s">
        <v>44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45</v>
      </c>
      <c r="B20" s="22">
        <v>-236.8</v>
      </c>
      <c r="C20" s="22">
        <v>-236.8</v>
      </c>
      <c r="D20" s="23">
        <f>+B20-C20</f>
        <v>0</v>
      </c>
      <c r="E20" s="18"/>
      <c r="F20" s="1" t="s">
        <v>46</v>
      </c>
      <c r="G20" s="10">
        <v>59565</v>
      </c>
      <c r="H20" s="10">
        <v>59411.3</v>
      </c>
      <c r="I20" s="10">
        <f>+G20-H20</f>
        <v>153.69999999999709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47</v>
      </c>
      <c r="B22" s="10">
        <f>+B24+B26</f>
        <v>10038886.1</v>
      </c>
      <c r="C22" s="10">
        <f>SUM(C24:C26)</f>
        <v>9923232.9000000004</v>
      </c>
      <c r="D22" s="10">
        <f>+B22-C22</f>
        <v>115653.19999999925</v>
      </c>
      <c r="E22" s="18"/>
      <c r="F22" s="1" t="s">
        <v>48</v>
      </c>
      <c r="G22" s="14">
        <v>2761.1</v>
      </c>
      <c r="H22" s="14">
        <v>2356.1</v>
      </c>
      <c r="I22" s="10">
        <f>+G22-H22</f>
        <v>405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49</v>
      </c>
      <c r="B24" s="10">
        <v>12812814.199999999</v>
      </c>
      <c r="C24" s="10">
        <v>12635649.9</v>
      </c>
      <c r="D24" s="10">
        <f>+B24-C24</f>
        <v>177164.29999999888</v>
      </c>
      <c r="E24" s="18"/>
      <c r="F24" s="11" t="s">
        <v>50</v>
      </c>
      <c r="G24" s="10">
        <v>1114.0999999999999</v>
      </c>
      <c r="H24" s="10">
        <v>1114</v>
      </c>
      <c r="I24" s="10">
        <f>+G24-H24</f>
        <v>9.9999999999909051E-2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51</v>
      </c>
      <c r="B26" s="10">
        <v>-2773928.1</v>
      </c>
      <c r="C26" s="10">
        <v>-2712417</v>
      </c>
      <c r="D26" s="10">
        <f>+B26-C26</f>
        <v>-61511.100000000093</v>
      </c>
      <c r="E26" s="18"/>
      <c r="F26" s="11" t="s">
        <v>52</v>
      </c>
      <c r="G26" s="26">
        <v>1961087.7</v>
      </c>
      <c r="H26" s="26">
        <v>1973642.5</v>
      </c>
      <c r="I26" s="27">
        <f>+G26-H26</f>
        <v>-12554.800000000047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69</v>
      </c>
      <c r="B28" s="29">
        <v>202080</v>
      </c>
      <c r="C28" s="29">
        <v>188425.9</v>
      </c>
      <c r="D28" s="10">
        <f>+B28-C28</f>
        <v>13654.100000000006</v>
      </c>
      <c r="E28" s="18"/>
      <c r="F28" s="39" t="s">
        <v>53</v>
      </c>
      <c r="G28" s="40">
        <f>+G12+G18+G20+G22+G24+G26</f>
        <v>4493426.4000000004</v>
      </c>
      <c r="H28" s="40">
        <f>+H12+H18+H20+H22+H24+H26</f>
        <v>4574562.7</v>
      </c>
      <c r="I28" s="40">
        <f>+G28-H28</f>
        <v>-81136.299999999814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54</v>
      </c>
      <c r="G30" s="18"/>
      <c r="H30" s="18"/>
      <c r="I30" s="18"/>
    </row>
    <row r="31" spans="1:9" x14ac:dyDescent="0.25">
      <c r="A31" s="11" t="s">
        <v>55</v>
      </c>
      <c r="B31" s="29">
        <v>40772.400000000001</v>
      </c>
      <c r="C31" s="29">
        <v>40875.4</v>
      </c>
      <c r="D31" s="10">
        <f>+B31-C31</f>
        <v>-103</v>
      </c>
      <c r="E31" s="18"/>
    </row>
    <row r="32" spans="1:9" x14ac:dyDescent="0.25">
      <c r="A32" s="11"/>
      <c r="B32" s="29"/>
      <c r="C32" s="29"/>
      <c r="D32" s="29"/>
      <c r="E32" s="18"/>
      <c r="F32" s="11" t="s">
        <v>56</v>
      </c>
      <c r="G32" s="14">
        <v>2939951</v>
      </c>
      <c r="H32" s="14">
        <v>2939951</v>
      </c>
      <c r="I32" s="32">
        <f t="shared" ref="I32:I37" si="1">+G32-H32</f>
        <v>0</v>
      </c>
    </row>
    <row r="33" spans="1:9" x14ac:dyDescent="0.25">
      <c r="A33" s="11" t="s">
        <v>57</v>
      </c>
      <c r="B33" s="33">
        <v>0</v>
      </c>
      <c r="C33" s="33">
        <v>0</v>
      </c>
      <c r="D33" s="10">
        <f>+B33-C33</f>
        <v>0</v>
      </c>
      <c r="E33" s="18"/>
      <c r="F33" s="11" t="s">
        <v>58</v>
      </c>
      <c r="G33" s="14">
        <v>3277187.6</v>
      </c>
      <c r="H33" s="14">
        <v>3277187.6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59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60</v>
      </c>
      <c r="B35" s="29">
        <v>54261.8</v>
      </c>
      <c r="C35" s="29">
        <v>56246</v>
      </c>
      <c r="D35" s="10">
        <f>+B35-C35</f>
        <v>-1984.1999999999971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63</v>
      </c>
      <c r="B37" s="35">
        <v>1894.9</v>
      </c>
      <c r="C37" s="35">
        <v>2114.5</v>
      </c>
      <c r="D37" s="35">
        <f>+B37-C37</f>
        <v>-219.59999999999991</v>
      </c>
      <c r="E37" s="18"/>
      <c r="F37" s="11" t="s">
        <v>24</v>
      </c>
      <c r="G37" s="26">
        <v>64159.1</v>
      </c>
      <c r="H37" s="26">
        <v>65099.3</v>
      </c>
      <c r="I37" s="27">
        <f t="shared" si="1"/>
        <v>-940.20000000000437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64</v>
      </c>
      <c r="G39" s="40">
        <f>SUM(G32:G38)</f>
        <v>7000320.7000000002</v>
      </c>
      <c r="H39" s="40">
        <f>SUM(H32:H38)</f>
        <v>7001260.9000000004</v>
      </c>
      <c r="I39" s="40">
        <f>+G39-H39</f>
        <v>-940.20000000018626</v>
      </c>
    </row>
    <row r="40" spans="1:9" ht="18.75" x14ac:dyDescent="0.25">
      <c r="A40" s="39" t="s">
        <v>65</v>
      </c>
      <c r="B40" s="41">
        <f>+B37+B35+B33+B31+B28+B22+B14+B12</f>
        <v>11493747.1</v>
      </c>
      <c r="C40" s="41">
        <f>+C37+C35+C33+C31+C28+C22+C14+C12</f>
        <v>11575823.6</v>
      </c>
      <c r="D40" s="41">
        <f>+B40-C40</f>
        <v>-82076.5</v>
      </c>
      <c r="E40" s="18"/>
      <c r="F40" s="39" t="s">
        <v>66</v>
      </c>
      <c r="G40" s="41">
        <f>+G28+G39</f>
        <v>11493747.100000001</v>
      </c>
      <c r="H40" s="41">
        <f>+H28+H39</f>
        <v>11575823.600000001</v>
      </c>
      <c r="I40" s="41">
        <f>+G40-H40</f>
        <v>-82076.5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4CAE-099F-43FF-85D4-64AF95239783}">
  <dimension ref="A1:I145"/>
  <sheetViews>
    <sheetView workbookViewId="0">
      <selection activeCell="B12" sqref="B1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84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46173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78487.8</v>
      </c>
    </row>
    <row r="13" spans="1:9" x14ac:dyDescent="0.25">
      <c r="A13" s="54" t="s">
        <v>80</v>
      </c>
      <c r="C13" s="10">
        <v>-0.4</v>
      </c>
      <c r="G13" s="60"/>
      <c r="I13" s="61"/>
    </row>
    <row r="14" spans="1:9" x14ac:dyDescent="0.25">
      <c r="A14" s="54" t="s">
        <v>6</v>
      </c>
      <c r="C14" s="10">
        <v>8904.4</v>
      </c>
    </row>
    <row r="15" spans="1:9" ht="13.5" customHeight="1" x14ac:dyDescent="0.25">
      <c r="A15" s="54" t="s">
        <v>7</v>
      </c>
      <c r="C15" s="22">
        <v>620.79999999999995</v>
      </c>
      <c r="G15" s="60"/>
    </row>
    <row r="16" spans="1:9" ht="13.5" customHeight="1" x14ac:dyDescent="0.25">
      <c r="A16" s="51"/>
      <c r="C16" s="12">
        <f>SUM(C12:C15)</f>
        <v>88012.6</v>
      </c>
      <c r="G16" s="60"/>
    </row>
    <row r="17" spans="1:7" x14ac:dyDescent="0.25">
      <c r="A17" s="53"/>
      <c r="C17" s="10"/>
    </row>
    <row r="18" spans="1:7" x14ac:dyDescent="0.25">
      <c r="A18" s="11" t="s">
        <v>8</v>
      </c>
      <c r="G18" s="60"/>
    </row>
    <row r="19" spans="1:7" x14ac:dyDescent="0.25">
      <c r="A19" s="54" t="s">
        <v>9</v>
      </c>
      <c r="C19" s="10">
        <v>14746.3</v>
      </c>
    </row>
    <row r="20" spans="1:7" x14ac:dyDescent="0.25">
      <c r="A20" s="54" t="s">
        <v>10</v>
      </c>
      <c r="C20" s="10">
        <v>6887.6</v>
      </c>
    </row>
    <row r="21" spans="1:7" ht="17.25" x14ac:dyDescent="0.25">
      <c r="A21" s="54" t="s">
        <v>11</v>
      </c>
      <c r="C21" s="22">
        <v>41.9</v>
      </c>
      <c r="G21" s="60"/>
    </row>
    <row r="22" spans="1:7" x14ac:dyDescent="0.25">
      <c r="A22" s="11"/>
      <c r="C22" s="12">
        <f>SUM(C19:C21)</f>
        <v>21675.800000000003</v>
      </c>
      <c r="G22" s="60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66336.800000000003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13</v>
      </c>
      <c r="C26" s="10"/>
      <c r="G26" s="85"/>
    </row>
    <row r="27" spans="1:7" ht="17.25" x14ac:dyDescent="0.25">
      <c r="A27" s="11" t="s">
        <v>14</v>
      </c>
      <c r="C27" s="22">
        <v>49157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17179.800000000003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16</v>
      </c>
      <c r="C33" s="10">
        <v>28519.200000000001</v>
      </c>
      <c r="E33" s="66"/>
      <c r="F33" s="67"/>
      <c r="G33" s="67"/>
    </row>
    <row r="34" spans="1:7" x14ac:dyDescent="0.25">
      <c r="A34" s="11" t="s">
        <v>17</v>
      </c>
      <c r="C34" s="10">
        <v>-177.3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18</v>
      </c>
      <c r="C36" s="10">
        <v>5477.6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19</v>
      </c>
      <c r="E38" s="66"/>
      <c r="F38" s="68"/>
      <c r="G38" s="68"/>
    </row>
    <row r="39" spans="1:7" x14ac:dyDescent="0.25">
      <c r="A39" s="11" t="s">
        <v>20</v>
      </c>
      <c r="C39" s="10">
        <v>2650.3</v>
      </c>
      <c r="E39" s="66"/>
      <c r="F39" s="68"/>
      <c r="G39" s="68"/>
    </row>
    <row r="40" spans="1:7" x14ac:dyDescent="0.25">
      <c r="A40" s="11" t="s">
        <v>21</v>
      </c>
      <c r="C40" s="10">
        <v>2334.4</v>
      </c>
      <c r="E40" s="66"/>
      <c r="F40" s="67"/>
      <c r="G40" s="68"/>
    </row>
    <row r="41" spans="1:7" x14ac:dyDescent="0.25">
      <c r="A41" s="11" t="s">
        <v>22</v>
      </c>
      <c r="C41" s="10">
        <v>22500</v>
      </c>
      <c r="E41" s="66"/>
      <c r="F41" s="67"/>
      <c r="G41" s="67"/>
    </row>
    <row r="42" spans="1:7" ht="17.25" x14ac:dyDescent="0.25">
      <c r="A42" s="11" t="s">
        <v>23</v>
      </c>
      <c r="C42" s="50">
        <v>15375.5</v>
      </c>
      <c r="D42" s="28"/>
      <c r="E42" s="66"/>
      <c r="F42" s="69"/>
      <c r="G42" s="69"/>
    </row>
    <row r="43" spans="1:7" x14ac:dyDescent="0.25">
      <c r="A43" s="11"/>
      <c r="C43" s="10">
        <f>SUM(C39:C42)</f>
        <v>42860.2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24</v>
      </c>
      <c r="C45" s="10">
        <f>+C29+C33+C34+C36-C43</f>
        <v>8139.0999999999985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25</v>
      </c>
      <c r="B47" s="77"/>
      <c r="C47" s="10"/>
    </row>
    <row r="48" spans="1:7" s="11" customFormat="1" ht="17.25" x14ac:dyDescent="0.25">
      <c r="A48" s="11" t="s">
        <v>26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27</v>
      </c>
      <c r="B50" s="48"/>
      <c r="C50" s="75">
        <f>+C45+C48</f>
        <v>8139.0999999999985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2026-06-10T19:11:16Z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