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showInkAnnotation="0" codeName="ThisWorkbook"/>
  <mc:AlternateContent xmlns:mc="http://schemas.openxmlformats.org/markup-compatibility/2006">
    <mc:Choice Requires="x15">
      <x15ac:absPath xmlns:x15ac="http://schemas.microsoft.com/office/spreadsheetml/2010/11/ac" url="https://icetex-my.sharepoint.com/personal/xnino_icetex_gov_co/Documents/ICETEX PLANEACIÓN/21. PLAN SECTORIAL MEN/2022/Cuarto trimestre/"/>
    </mc:Choice>
  </mc:AlternateContent>
  <xr:revisionPtr revIDLastSave="57" documentId="8_{B6BF4592-BF08-452D-A07D-764A8C803E09}" xr6:coauthVersionLast="47" xr6:coauthVersionMax="47" xr10:uidLastSave="{F3FE6A3F-74D3-42F4-8F7F-82EFE4A81D05}"/>
  <bookViews>
    <workbookView xWindow="-120" yWindow="-120" windowWidth="20730" windowHeight="11160" tabRatio="740" activeTab="1" xr2:uid="{00000000-000D-0000-FFFF-FFFF00000000}"/>
  </bookViews>
  <sheets>
    <sheet name=" Formulación 2022" sheetId="13" r:id="rId1"/>
    <sheet name="ICETEX" sheetId="30" r:id="rId2"/>
    <sheet name="Categorías" sheetId="7" state="hidden" r:id="rId3"/>
  </sheets>
  <definedNames>
    <definedName name="_Hlk53668764">#REF!</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21" i="30" l="1"/>
  <c r="AA21" i="30"/>
  <c r="V21" i="30"/>
  <c r="Q21" i="30"/>
  <c r="AF20" i="30"/>
  <c r="AA20" i="30"/>
  <c r="V20" i="30"/>
  <c r="Q20" i="30"/>
  <c r="AF19" i="30"/>
  <c r="V19" i="30"/>
  <c r="Q19" i="30"/>
  <c r="AF18" i="30"/>
  <c r="V18" i="30"/>
  <c r="Q18" i="30"/>
  <c r="AF17" i="30"/>
  <c r="V17" i="30"/>
  <c r="Q17" i="30"/>
  <c r="AF16" i="30"/>
  <c r="V16" i="30"/>
  <c r="Q16" i="30"/>
  <c r="AF15" i="30"/>
  <c r="V15" i="30"/>
  <c r="Q15" i="30"/>
  <c r="AF14" i="30"/>
  <c r="V14" i="30"/>
  <c r="Q14" i="30"/>
  <c r="AF13" i="30"/>
  <c r="V13" i="30"/>
  <c r="Q13" i="30"/>
  <c r="AF12" i="30"/>
  <c r="AA12" i="30"/>
  <c r="V12" i="30"/>
  <c r="Q12" i="30"/>
  <c r="AF11" i="30"/>
  <c r="AA11" i="30"/>
  <c r="V11" i="30"/>
  <c r="Q11" i="30"/>
  <c r="AF10" i="30"/>
  <c r="AA10" i="30"/>
  <c r="V10" i="30"/>
  <c r="Q10" i="30"/>
  <c r="AF9" i="30"/>
  <c r="V9" i="30"/>
  <c r="Q9" i="30"/>
  <c r="AF8" i="30"/>
  <c r="AA8" i="30"/>
  <c r="AF7" i="30"/>
  <c r="AA7" i="30"/>
  <c r="V7" i="30"/>
  <c r="Q7" i="30"/>
</calcChain>
</file>

<file path=xl/sharedStrings.xml><?xml version="1.0" encoding="utf-8"?>
<sst xmlns="http://schemas.openxmlformats.org/spreadsheetml/2006/main" count="424" uniqueCount="203">
  <si>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</si>
  <si>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</si>
  <si>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</si>
  <si>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</si>
  <si>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</si>
  <si>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</si>
  <si>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</si>
  <si>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</si>
  <si>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</si>
  <si>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</si>
  <si>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</si>
  <si>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</si>
  <si>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</si>
  <si>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</si>
  <si>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</si>
  <si>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</si>
  <si>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</si>
  <si>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</si>
  <si>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</si>
  <si>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</si>
  <si>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</si>
  <si>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</si>
  <si>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</si>
  <si>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</si>
  <si>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</si>
  <si>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</si>
  <si>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</si>
  <si>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</si>
  <si>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</si>
  <si>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</si>
  <si>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</si>
  <si>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</si>
  <si>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</si>
  <si>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</si>
  <si>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</si>
  <si>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</si>
  <si>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</si>
  <si>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</si>
  <si>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</si>
  <si>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</si>
  <si>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</si>
  <si>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</si>
  <si>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</si>
  <si>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</si>
  <si>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</si>
  <si>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</si>
  <si>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</si>
  <si>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</si>
  <si>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</si>
  <si>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</si>
  <si>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</si>
  <si>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</si>
  <si>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</si>
  <si>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</si>
  <si>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</si>
  <si>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</si>
  <si>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</si>
  <si>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</si>
  <si>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</si>
  <si>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</si>
  <si>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</si>
  <si>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</si>
  <si>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</si>
  <si>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</si>
  <si>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</si>
  <si>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</si>
  <si>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</si>
  <si>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</si>
  <si>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</si>
  <si>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vinculadad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</si>
  <si>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</si>
  <si>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</si>
  <si>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</si>
  <si>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</si>
  <si>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</si>
  <si>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</si>
  <si>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</si>
  <si>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</si>
  <si>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</si>
  <si>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</si>
  <si>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</si>
  <si>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</si>
  <si>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</si>
  <si>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</si>
  <si>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</si>
  <si>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</si>
  <si>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</si>
  <si>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</si>
  <si>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</si>
  <si>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</si>
  <si>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</si>
  <si>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</si>
  <si>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</si>
  <si>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No aplica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</si>
  <si>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</si>
  <si>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</si>
  <si>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</si>
  <si>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</si>
  <si>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</si>
  <si>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</si>
  <si>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</si>
  <si>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</si>
  <si>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</si>
  <si>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El día 18 de febrero de 2022 se envió comunicado firmado por el delegado del presidente de la entidad, que para este caso será el jefe de la oficina asesora de planeación, indicando las dos políticas de MIPG que requieren mesa técnica por parte del MEN, la cuales son Política de Integridad y de Defensa Jurídica. Nos encontramos en la espera que el Ministerio asigne agenda para asistir a las mesas técnicas solicitadas por el ICETEX.  Una vez se obtengan los resultados de FURAG 2022, se enviará la actualización de la comunicación. Como evidencia se adjunta el comunicado enviado.
</t>
  </si>
  <si>
    <t>El día 16 de febrero de 2022 desde el ICETEX se remitió el formato diligenciado de RINDE CUENTAS correspondiente al cuarto trimestre del 2021, esto con el fin de publicar y actualizar la información en el portal educación rinde cuentas. Actualizando los programas de Modelo de Atención-Fondo Comunidades Negras-Fondo Solidario con la educación-Comunidad Icetex-Pasaporte a la Ciencia-Becas por el Mundo-Programa Bilateral Suiza y Simplificación de Trámites. Se adjunta el correo enviado y el formato.</t>
  </si>
  <si>
    <t>No aplica para el ICETEX no somos entidad adscrita.</t>
  </si>
  <si>
    <t>De acuerdo con la actividad "Ejecutar de manera oportuna el Plan Anual de Adquisiciones de las Entidades Vinculadas" asignada al Grupo de Contratación dentro del Plan Sectorial MEN 2022, nos permitimos indicar que el cumplimiento trimestral del PAA de la presente vigencia es del 90% cumplimiento con la meta establecida. Como evidencia de lo anterior enviamos informe en archivo Excel, con los contratos suscritos del mes de Enero, Febrero y Marzo y las necesidades planeadas en el PAA durante este mismo periodo junto con una hoja adicional de análisis de la información.</t>
  </si>
  <si>
    <t>Teniendo en cuenta que el ICETEX por su naturaleza no cuenta con PAC, por lo que de acuerdo a las instrucciones del MEN  se remite el informe de ejecución  de cierre presupuestal del primer trimestre con el detalle que demuestra su porcentaje de ejecución cumpliendo con el 90% de ejecución en primer trimestre. Como evidencia se adjunta el excel presupuestal.</t>
  </si>
  <si>
    <t>Esta actividad no aplica para el ICETEX</t>
  </si>
  <si>
    <t>El ICETEX ha diseñado  piezas multimedia tipo video en la cual se busca de forma creativa socializar los valores del código de integridad  con la estrategia la “la liga de los valores” de esta forma se socializan varios de los valores, para este primer trimestre se  socializó masivamente un video relacionado con el valor institucional de la Justicia el cual se relaciona  directamente con lo presentado en el documento técnico “I encuentro Naranja Sector Educación” categoría podcast o videoclip cuyo producto es reflejar de manera creativa el valor de la Justicia.  Como evidencia se puede visualizar el video en:
https://web.microsoftstream.com/video/ba898abf-9a41-4464-95d8-f6709dacd18e</t>
  </si>
  <si>
    <t>El ICETEX cuenta con una intranet en sharepoint denominado “Portal de Talento humano” el cual incluye grandes secciones de información de interés para los colaboradores, como un modulo exclusivo de gestión del conocimiento, módulos de  inducción y reinducción, y por supuesto una sección de talento humano. Esta página se actualiza periódicamente de acuerdo con las necesidades. Frente a lo realizado en el primer trimestre se realizó una planeación con las diferentes áreas para actualizar las secciones y/o módulos de inducción y reinducción. Así mismo, se actualizó el módulo de nómina con el calendario de pagos 2022, la sección de selección de personal con estudios de verificación de servidores de carrera administrativa para la provisión de un empleo vacante; igualmente se actualizó la sección de Comisión de Personal incluyendo la última versión del reglamente aprobado por dicho cuerpo colegiado y la estructura organizacional con los últimos cambios en los cargos de directivos. Por otro lado, se invitó a los colaboradores a documentar lecciones aprendidas en nuestra intranet. Adicionalmente, ICETEX asistió a la sesión de capacitación de INTRANET programada por el MEN y diligenció la encuesta por ellos remitida con el fin de identificar las necesidades de la entidad.</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</si>
  <si>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</si>
  <si>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</si>
  <si>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</si>
  <si>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</si>
  <si>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</si>
  <si>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</si>
  <si>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</si>
  <si>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</si>
  <si>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</si>
  <si>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</si>
  <si>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</si>
  <si>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</si>
  <si>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</si>
  <si>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</si>
  <si>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</si>
  <si>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</si>
  <si>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</si>
  <si>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</si>
  <si>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</si>
  <si>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</si>
  <si>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</si>
  <si>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</si>
  <si>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</si>
  <si>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</si>
  <si>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</si>
  <si>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</si>
  <si>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</si>
  <si>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</si>
  <si>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</si>
  <si>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</si>
  <si>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</si>
  <si>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</si>
  <si>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</si>
  <si>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</si>
  <si>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</si>
  <si>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</si>
  <si>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</si>
  <si>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</si>
  <si>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</si>
  <si>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</si>
  <si>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</si>
  <si>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</si>
  <si>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</si>
  <si>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</si>
  <si>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</si>
  <si>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</si>
  <si>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</si>
  <si>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</si>
  <si>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</si>
  <si>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</si>
  <si>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</si>
  <si>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</si>
  <si>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</si>
  <si>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</si>
  <si>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</si>
  <si>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</si>
  <si>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</si>
  <si>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</si>
  <si>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</si>
  <si>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</si>
  <si>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</si>
  <si>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</si>
  <si>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</si>
  <si>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</si>
  <si>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</si>
  <si>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Cuenta con Evidencia.</t>
  </si>
  <si>
    <t>No aplica para el trimestre</t>
  </si>
  <si>
    <t>No aplica para el ICETEX no es entidad adscrita.</t>
  </si>
  <si>
    <t>Se remitieron los avances de los programas del ICETEX publicados en la pagina de rinde cuentas del Ministerio de Educación https://educacionrindecuentas.mineducacion.gov.co/</t>
  </si>
  <si>
    <t>El ICETEX es una entidad vinculada. N/A para esta actividad.</t>
  </si>
  <si>
    <t>se analizan las necesidades programadas en el Plan anual de Adquisiciones hasta el 30 de junio de 2022 y las necesidades contratadas al mismo corte.
Este análisis arroja una ejecución del Plan Anual de Adquisiciones del 92% cumplimiento con la meta establecida.
Dentro del archivo encontrara lo programado contra lo contratado y un cuadro de resumen con la información aquí transmitida.</t>
  </si>
  <si>
    <t>Pendiente establecer el plan de trabajo en compañía del MEN</t>
  </si>
  <si>
    <t>Para el II trimestre se determino no generar avance en el formato del MEN. Sin embargo, para los siguientes trimestres se registraran.</t>
  </si>
  <si>
    <t>El Icetex presenta como novedad que la calificación del Furag de la vigencia 2021 fue sumada al sector Hacienda y Crédito Pública, para lo cual asiste a las mesas de trabajo con el Ministerio de Hacienda y a las mesas técnicas que se generen desde el sector Hacienda.  Sin embargo, estamos pendientes de la invitación que nos realice  el  Ministerio de Educación para las políticas solicitadas a través de comunicación formal: Política de Integridad y Defesa Jurídica.</t>
  </si>
  <si>
    <t>Se dará prioridad a las capacitaciones establecidas en el Plan Institucional de Capacitación-PIC y para los próximos trimestres se realizaran las convocatorias a las capacitaciones de la Escuela Corporativa.</t>
  </si>
  <si>
    <t>Durante el trimestre el Ministerio de Educación no convoco al ICETEX para mesas sectoriales o actividades relacionadas.</t>
  </si>
  <si>
    <t>De acuerdo al análisis realizado el ICETEX cumple en un 97,6% el presupuesto programado.
Se adjunta informe.</t>
  </si>
  <si>
    <t>Se ha realizado a los largo del trimestre socializaciones frente al tema de código de integridad a través de videos e historias transmitidas en los canales de comunicación de la entidad.</t>
  </si>
  <si>
    <t>N/A</t>
  </si>
  <si>
    <t xml:space="preserve"> A pesar que no reportamos al MEN, se gestiono la capacitación. Con corte mes de septiembre de 192 funcionarios activos, 59 funcionarios adelantaron el curso de atención a poblaciones diversas, con un porcentaje de avance del 30,73% de participación.
Con corte mes de septiembre de 192 funcionarios activos, 59 funcionarios adelantaron el curso de atención a poblaciones diversas, con un porcentaje de avance del 30,73% de participación.</t>
  </si>
  <si>
    <t>El ICETEX Es entidad Vinculada</t>
  </si>
  <si>
    <t>Este análisis arroja una ejecución  del 99,6% cumplimiento con la meta establecida.</t>
  </si>
  <si>
    <t>Se promocionó por correo electrónico institucional (correo masivo) los valores del código de integridad incorporando productos del primer encuentro naranja (videos, poemas, etc), los cuales fueron trabajados de una manera integral sobre la cultura del Icetex 2 de los valores del código de integridad, tales como el trabajo en equipo y el respeto. 
https://web.microsoftstream.com/video/9b6e414d-f5a0-49b4-bc40-a7ced01f7241
https://web.microsoftstream.com/video/86a3d54b-9060-4c7c-829d-9e4d2235fc92</t>
  </si>
  <si>
    <t xml:space="preserve">  Por decisión compartida entre el Ministerio de Educación Nacional y el ICETEX no se reportará información al sector Educación, toda vez que el ICETEX participa y reporta seguimientos al Sector Hacienda para el cual, ademas se sumo el resultado de Desempeño Institucional FURAG de la entidad, razón por la cual el ICETEX no esta incluido en el reporte de MEN sino unicamente de Hacienda.  Sin embargo, se encuentra adelantando la actualización del micrositio de share point de gestión del conocimiento, incluyendo la innovación como parte escencial. </t>
  </si>
  <si>
    <t xml:space="preserve"> Para el primer trimestre del año y teniendo en cuenta que la entidad cuenta con excelentes resultados en el desempeño institucional, se decidió documentar la buena practica en el formato del MEN sobre el Teletrabajo, toda vez que es un proceso que permitió cerrar una brecha que se tenia en la política de gestión de talento humano y que por fortuna se cerro con la implementación del teletrabajo. </t>
  </si>
  <si>
    <t xml:space="preserve">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Sin embargo, Se programó para el mes octubre la reunión para socializar la metodología para la identificación de buenas prácticas y lecciones aprendidas. </t>
  </si>
  <si>
    <t xml:space="preserve">El Icetex presenta como novedad que la calificación del Furag de la vigencia 2021 fue sumada al sector Hacienda y Crédito Pública, para lo cual asiste a las mesas de trabajo con el Ministerio de Hacienda y a las mesas técnicas que se generen desde el sector Hacienda.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</si>
  <si>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</si>
  <si>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No se tiene programado durante el periodo evaluado.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</si>
  <si>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 xml:space="preserve"> Se socializo con los colaboradores del ICETEX a través de los medios de comunicación interna, la primera mesa sectorial  de Gestión del Conocimiento realizada  el  03 de marzo de 2022, en donde se trataron temas de los cursos para servidores públicos de la escuela corporativa, adopción de buenas prácticas, las replicas de conocimiento, estrategias de comunicación y la estructura o ruta de empalme.  Igualmente, se socializó el CONPES 4070 de estado abierto y  4062 de propiedad intelectual. Se adjunta el informe de replica realizada en el primer trimestre.</t>
  </si>
  <si>
    <t xml:space="preserve">Se adelantó la socialización y participación en la semana de gestión del conocimiento y la innovación, haciendo énfasis en buenas prácticas y lecciones aprendidas.
Por decisión compartida entre el Ministerio de Educación Nacional y el ICETEX no se reportará información al sector Educación, toda vez que el ICETEX participa y reporta seguimientos al Sector Hacienda para el cual, además se sumo el resultado de Desempeño Institucional FURAG de la entidad, razón por la cual el ICETEX no esta incluido en el reporte de MEN sino únicamente de Hacienda. </t>
  </si>
  <si>
    <t>Este análisis arroja una ejecución del Plan Anual de Adquisiciones del 95% cumplimiento con la meta establecida.
Dentro del archivo encontrara lo programado contra lo contratado y un cuadro de resumen con la información aquí transmitida.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</si>
</sst>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8"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FF0000"/>
      <name val="Calibri"/>
      <family val="2"/>
    </font>
    <font>
      <sz val="12"/>
      <color rgb="FFFF0000"/>
      <name val="Arial"/>
      <family val="2"/>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theme="9" tint="0.39997558519241921"/>
        <bgColor rgb="FF000000"/>
      </patternFill>
    </fill>
    <fill>
      <patternFill patternType="solid">
        <fgColor theme="9" tint="0.39997558519241921"/>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09">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0" fontId="11" fillId="0" borderId="0" xfId="0" applyFont="1"/>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12" fillId="0" borderId="11" xfId="0" applyFont="1" applyBorder="1" applyAlignment="1">
      <alignment vertical="top"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2" fillId="0" borderId="0" xfId="0" applyFont="1" applyAlignment="1">
      <alignment vertical="top" wrapText="1"/>
    </xf>
    <xf numFmtId="0" fontId="13" fillId="0" borderId="11" xfId="0" applyFont="1" applyBorder="1" applyAlignment="1">
      <alignment vertical="top"/>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15" fillId="12" borderId="7" xfId="0" applyFont="1" applyFill="1" applyBorder="1" applyAlignment="1">
      <alignment horizontal="center" vertical="center"/>
    </xf>
    <xf numFmtId="0" fontId="15" fillId="12"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4" fontId="5" fillId="16" borderId="7" xfId="0" applyNumberFormat="1" applyFont="1" applyFill="1" applyBorder="1" applyAlignment="1">
      <alignment horizontal="center" vertical="center"/>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5" fillId="8" borderId="7" xfId="0" applyFont="1" applyFill="1" applyBorder="1" applyAlignment="1">
      <alignment horizontal="center" vertical="center"/>
    </xf>
    <xf numFmtId="0" fontId="15"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5" fillId="8" borderId="8"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vertical="center" wrapText="1"/>
    </xf>
    <xf numFmtId="0" fontId="5" fillId="7" borderId="1" xfId="0" applyFont="1" applyFill="1" applyBorder="1" applyAlignment="1">
      <alignment wrapText="1"/>
    </xf>
    <xf numFmtId="0" fontId="16" fillId="17" borderId="7" xfId="0" applyFont="1" applyFill="1" applyBorder="1" applyAlignment="1">
      <alignment horizontal="center" vertical="center" wrapText="1"/>
    </xf>
    <xf numFmtId="14" fontId="16" fillId="17" borderId="7" xfId="0" applyNumberFormat="1" applyFont="1" applyFill="1" applyBorder="1" applyAlignment="1">
      <alignment horizontal="center" vertical="center" wrapText="1"/>
    </xf>
    <xf numFmtId="14" fontId="16" fillId="17" borderId="13" xfId="0" applyNumberFormat="1" applyFont="1" applyFill="1" applyBorder="1" applyAlignment="1">
      <alignment horizontal="center" vertical="center" wrapText="1"/>
    </xf>
    <xf numFmtId="9" fontId="16" fillId="17" borderId="7" xfId="10" applyFont="1" applyFill="1" applyBorder="1" applyAlignment="1">
      <alignment horizontal="center" vertical="center"/>
    </xf>
    <xf numFmtId="9" fontId="16" fillId="17" borderId="7" xfId="10" applyFont="1" applyFill="1" applyBorder="1" applyAlignment="1">
      <alignment horizontal="center" vertical="center" wrapText="1"/>
    </xf>
    <xf numFmtId="9" fontId="16" fillId="17" borderId="13" xfId="10" applyFont="1" applyFill="1" applyBorder="1" applyAlignment="1">
      <alignment horizontal="center" vertical="center"/>
    </xf>
    <xf numFmtId="0" fontId="16" fillId="18" borderId="1" xfId="0" applyFont="1" applyFill="1" applyBorder="1" applyAlignment="1">
      <alignment horizontal="center" vertical="center" wrapText="1"/>
    </xf>
    <xf numFmtId="9" fontId="16" fillId="18" borderId="1" xfId="11" applyFont="1" applyFill="1" applyBorder="1" applyAlignment="1">
      <alignment horizontal="center" vertical="center" wrapText="1"/>
    </xf>
    <xf numFmtId="14" fontId="16" fillId="17" borderId="13" xfId="0" applyNumberFormat="1" applyFont="1" applyFill="1" applyBorder="1" applyAlignment="1">
      <alignment horizontal="center" vertical="center"/>
    </xf>
    <xf numFmtId="9" fontId="17" fillId="18" borderId="1" xfId="11" applyFont="1" applyFill="1" applyBorder="1" applyAlignment="1">
      <alignment horizontal="center" vertical="center" wrapText="1"/>
    </xf>
    <xf numFmtId="0" fontId="9" fillId="9" borderId="0" xfId="0" applyFont="1" applyFill="1" applyAlignment="1">
      <alignment horizontal="center" wrapText="1"/>
    </xf>
    <xf numFmtId="0" fontId="5" fillId="0" borderId="1" xfId="0" applyFont="1" applyBorder="1" applyAlignment="1">
      <alignment horizontal="center" wrapText="1"/>
    </xf>
    <xf numFmtId="0" fontId="9" fillId="0" borderId="0" xfId="0" applyFont="1" applyAlignment="1">
      <alignment horizontal="center" wrapText="1"/>
    </xf>
    <xf numFmtId="0" fontId="5" fillId="0" borderId="1" xfId="0" applyFont="1" applyBorder="1" applyAlignment="1">
      <alignment horizontal="center" vertical="top" wrapText="1"/>
    </xf>
    <xf numFmtId="0" fontId="5" fillId="0" borderId="12" xfId="0" applyFont="1" applyBorder="1" applyAlignment="1">
      <alignment horizontal="center" vertical="center" wrapText="1"/>
    </xf>
    <xf numFmtId="0" fontId="15" fillId="12" borderId="7" xfId="0" applyFont="1" applyFill="1" applyBorder="1" applyAlignment="1">
      <alignment horizontal="center" vertical="center" wrapText="1"/>
    </xf>
    <xf numFmtId="0" fontId="15" fillId="12" borderId="7" xfId="0" applyFont="1" applyFill="1" applyBorder="1" applyAlignment="1">
      <alignment horizontal="center" vertical="center"/>
    </xf>
    <xf numFmtId="0" fontId="15" fillId="12" borderId="8"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F66CC"/>
      <color rgb="FF008080"/>
      <color rgb="FFF7B6AB"/>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122465</xdr:colOff>
      <xdr:row>0</xdr:row>
      <xdr:rowOff>1</xdr:rowOff>
    </xdr:from>
    <xdr:to>
      <xdr:col>1</xdr:col>
      <xdr:colOff>272143</xdr:colOff>
      <xdr:row>2</xdr:row>
      <xdr:rowOff>47467</xdr:rowOff>
    </xdr:to>
    <xdr:pic>
      <xdr:nvPicPr>
        <xdr:cNvPr id="2" name="Imagen 1" descr="https://intranetmen.mineducacion.gov.co/Style%20Library/Intranet%20MinEducacion/images/LogoMinedu_060818.jpg">
          <a:extLst>
            <a:ext uri="{FF2B5EF4-FFF2-40B4-BE49-F238E27FC236}">
              <a16:creationId xmlns:a16="http://schemas.microsoft.com/office/drawing/2014/main" id="{70E66EE9-A1F4-4F5A-8F24-93FB6AC8B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5" y="1"/>
          <a:ext cx="1333499" cy="45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5:O22"/>
  <sheetViews>
    <sheetView showGridLines="0" topLeftCell="A10" zoomScale="60" zoomScaleNormal="60" zoomScalePageLayoutView="90" workbookViewId="0">
      <selection activeCell="M8" sqref="M8"/>
    </sheetView>
  </sheetViews>
  <sheetFormatPr baseColWidth="10" defaultColWidth="11.42578125" defaultRowHeight="15" x14ac:dyDescent="0.2"/>
  <cols>
    <col min="1" max="2" width="11.42578125" style="18"/>
    <col min="3" max="3" width="23.85546875" style="18" customWidth="1"/>
    <col min="4" max="4" width="28.28515625" style="18" customWidth="1"/>
    <col min="5" max="5" width="19" style="18" customWidth="1"/>
    <col min="6" max="6" width="14.7109375" style="18" customWidth="1"/>
    <col min="7" max="7" width="20" style="18" customWidth="1"/>
    <col min="8" max="8" width="19" style="18" customWidth="1"/>
    <col min="9" max="9" width="18.28515625" style="18" customWidth="1"/>
    <col min="10" max="10" width="26.42578125" style="18" customWidth="1"/>
    <col min="11" max="11" width="34.7109375" style="18" customWidth="1"/>
    <col min="12" max="12" width="17.42578125" style="18" customWidth="1"/>
    <col min="13" max="13" width="20.7109375" style="18" customWidth="1"/>
    <col min="14" max="14" width="18.85546875" style="18" customWidth="1"/>
    <col min="15" max="15" width="17.85546875" style="18" customWidth="1"/>
    <col min="16" max="16384" width="11.42578125" style="18"/>
  </cols>
  <sheetData>
    <row r="5" spans="1:15" ht="18.75" x14ac:dyDescent="0.2">
      <c r="A5" s="90" t="s">
        <v>0</v>
      </c>
      <c r="B5" s="90" t="s">
        <v>1</v>
      </c>
      <c r="C5" s="90" t="s">
        <v>2</v>
      </c>
      <c r="D5" s="90" t="s">
        <v>3</v>
      </c>
      <c r="E5" s="92" t="s">
        <v>4</v>
      </c>
      <c r="F5" s="90" t="s">
        <v>5</v>
      </c>
      <c r="G5" s="90" t="s">
        <v>6</v>
      </c>
      <c r="H5" s="90" t="s">
        <v>7</v>
      </c>
      <c r="I5" s="90" t="s">
        <v>8</v>
      </c>
      <c r="J5" s="91" t="s">
        <v>9</v>
      </c>
      <c r="K5" s="91"/>
      <c r="L5" s="90" t="s">
        <v>10</v>
      </c>
      <c r="M5" s="90"/>
      <c r="N5" s="90"/>
      <c r="O5" s="90"/>
    </row>
    <row r="6" spans="1:15" ht="18.75" x14ac:dyDescent="0.2">
      <c r="A6" s="90"/>
      <c r="B6" s="90"/>
      <c r="C6" s="90"/>
      <c r="D6" s="90"/>
      <c r="E6" s="94"/>
      <c r="F6" s="90"/>
      <c r="G6" s="90"/>
      <c r="H6" s="90"/>
      <c r="I6" s="90"/>
      <c r="J6" s="92" t="s">
        <v>11</v>
      </c>
      <c r="K6" s="92" t="s">
        <v>12</v>
      </c>
      <c r="L6" s="36" t="s">
        <v>13</v>
      </c>
      <c r="M6" s="36" t="s">
        <v>14</v>
      </c>
      <c r="N6" s="36" t="s">
        <v>15</v>
      </c>
      <c r="O6" s="36" t="s">
        <v>16</v>
      </c>
    </row>
    <row r="7" spans="1:15" ht="37.5" x14ac:dyDescent="0.2">
      <c r="A7" s="90"/>
      <c r="B7" s="90"/>
      <c r="C7" s="90"/>
      <c r="D7" s="90"/>
      <c r="E7" s="93"/>
      <c r="F7" s="90"/>
      <c r="G7" s="90"/>
      <c r="H7" s="90"/>
      <c r="I7" s="90"/>
      <c r="J7" s="93"/>
      <c r="K7" s="93"/>
      <c r="L7" s="37" t="s">
        <v>17</v>
      </c>
      <c r="M7" s="37" t="s">
        <v>17</v>
      </c>
      <c r="N7" s="37" t="s">
        <v>17</v>
      </c>
      <c r="O7" s="37" t="s">
        <v>17</v>
      </c>
    </row>
    <row r="8" spans="1:15" ht="409.5" x14ac:dyDescent="0.2">
      <c r="A8" s="95" t="s">
        <v>18</v>
      </c>
      <c r="B8" s="95" t="s">
        <v>19</v>
      </c>
      <c r="C8" s="96" t="s">
        <v>20</v>
      </c>
      <c r="D8" s="38" t="s">
        <v>21</v>
      </c>
      <c r="E8" s="38" t="s">
        <v>22</v>
      </c>
      <c r="F8" s="39" t="s">
        <v>23</v>
      </c>
      <c r="G8" s="38" t="s">
        <v>24</v>
      </c>
      <c r="H8" s="38" t="s">
        <v>25</v>
      </c>
      <c r="I8" s="38" t="s">
        <v>26</v>
      </c>
      <c r="J8" s="40">
        <v>44593</v>
      </c>
      <c r="K8" s="41">
        <v>44895</v>
      </c>
      <c r="L8" s="42" t="s">
        <v>27</v>
      </c>
      <c r="M8" s="43" t="s">
        <v>28</v>
      </c>
      <c r="N8" s="44" t="s">
        <v>29</v>
      </c>
      <c r="O8" s="45" t="s">
        <v>30</v>
      </c>
    </row>
    <row r="9" spans="1:15" ht="110.25" x14ac:dyDescent="0.2">
      <c r="A9" s="95"/>
      <c r="B9" s="95"/>
      <c r="C9" s="96"/>
      <c r="D9" s="38" t="s">
        <v>31</v>
      </c>
      <c r="E9" s="38" t="s">
        <v>32</v>
      </c>
      <c r="F9" s="39" t="s">
        <v>23</v>
      </c>
      <c r="G9" s="38" t="s">
        <v>33</v>
      </c>
      <c r="H9" s="38" t="s">
        <v>34</v>
      </c>
      <c r="I9" s="38" t="s">
        <v>26</v>
      </c>
      <c r="J9" s="40">
        <v>44713</v>
      </c>
      <c r="K9" s="41">
        <v>44926</v>
      </c>
      <c r="L9" s="42">
        <v>0</v>
      </c>
      <c r="M9" s="42">
        <v>0</v>
      </c>
      <c r="N9" s="44" t="s">
        <v>29</v>
      </c>
      <c r="O9" s="45" t="s">
        <v>30</v>
      </c>
    </row>
    <row r="10" spans="1:15" ht="110.25" x14ac:dyDescent="0.2">
      <c r="A10" s="95"/>
      <c r="B10" s="95"/>
      <c r="C10" s="97" t="s">
        <v>35</v>
      </c>
      <c r="D10" s="46" t="s">
        <v>36</v>
      </c>
      <c r="E10" s="46" t="s">
        <v>37</v>
      </c>
      <c r="F10" s="47">
        <v>0.3</v>
      </c>
      <c r="G10" s="46" t="s">
        <v>38</v>
      </c>
      <c r="H10" s="46" t="s">
        <v>39</v>
      </c>
      <c r="I10" s="46" t="s">
        <v>26</v>
      </c>
      <c r="J10" s="48">
        <v>44621</v>
      </c>
      <c r="K10" s="49">
        <v>44895</v>
      </c>
      <c r="L10" s="50">
        <v>0.05</v>
      </c>
      <c r="M10" s="50">
        <v>0.1</v>
      </c>
      <c r="N10" s="50">
        <v>0.1</v>
      </c>
      <c r="O10" s="51">
        <v>0.05</v>
      </c>
    </row>
    <row r="11" spans="1:15" ht="110.25" x14ac:dyDescent="0.2">
      <c r="A11" s="95"/>
      <c r="B11" s="95"/>
      <c r="C11" s="97"/>
      <c r="D11" s="46" t="s">
        <v>40</v>
      </c>
      <c r="E11" s="46" t="s">
        <v>37</v>
      </c>
      <c r="F11" s="47">
        <v>0.3</v>
      </c>
      <c r="G11" s="46" t="s">
        <v>38</v>
      </c>
      <c r="H11" s="46" t="s">
        <v>39</v>
      </c>
      <c r="I11" s="46" t="s">
        <v>26</v>
      </c>
      <c r="J11" s="48">
        <v>44621</v>
      </c>
      <c r="K11" s="49">
        <v>44895</v>
      </c>
      <c r="L11" s="50">
        <v>0.05</v>
      </c>
      <c r="M11" s="50">
        <v>0.1</v>
      </c>
      <c r="N11" s="50">
        <v>0.1</v>
      </c>
      <c r="O11" s="51">
        <v>0.05</v>
      </c>
    </row>
    <row r="12" spans="1:15" ht="110.25" x14ac:dyDescent="0.2">
      <c r="A12" s="95"/>
      <c r="B12" s="95"/>
      <c r="C12" s="97"/>
      <c r="D12" s="46" t="s">
        <v>41</v>
      </c>
      <c r="E12" s="46" t="s">
        <v>37</v>
      </c>
      <c r="F12" s="47">
        <v>0.3</v>
      </c>
      <c r="G12" s="46" t="s">
        <v>42</v>
      </c>
      <c r="H12" s="46" t="s">
        <v>43</v>
      </c>
      <c r="I12" s="46" t="s">
        <v>26</v>
      </c>
      <c r="J12" s="48">
        <v>44621</v>
      </c>
      <c r="K12" s="49">
        <v>44895</v>
      </c>
      <c r="L12" s="50">
        <v>0.05</v>
      </c>
      <c r="M12" s="50">
        <v>0.1</v>
      </c>
      <c r="N12" s="50">
        <v>0.1</v>
      </c>
      <c r="O12" s="51">
        <v>0.05</v>
      </c>
    </row>
    <row r="13" spans="1:15" ht="141.75" x14ac:dyDescent="0.2">
      <c r="A13" s="95"/>
      <c r="B13" s="95"/>
      <c r="C13" s="97"/>
      <c r="D13" s="46" t="s">
        <v>44</v>
      </c>
      <c r="E13" s="46" t="s">
        <v>45</v>
      </c>
      <c r="F13" s="46" t="s">
        <v>46</v>
      </c>
      <c r="G13" s="46" t="s">
        <v>47</v>
      </c>
      <c r="H13" s="46" t="s">
        <v>48</v>
      </c>
      <c r="I13" s="46" t="s">
        <v>49</v>
      </c>
      <c r="J13" s="48">
        <v>44562</v>
      </c>
      <c r="K13" s="49">
        <v>44926</v>
      </c>
      <c r="L13" s="52">
        <v>1</v>
      </c>
      <c r="M13" s="52">
        <v>1</v>
      </c>
      <c r="N13" s="53">
        <v>1</v>
      </c>
      <c r="O13" s="54">
        <v>1</v>
      </c>
    </row>
    <row r="14" spans="1:15" ht="220.5" x14ac:dyDescent="0.2">
      <c r="A14" s="95"/>
      <c r="B14" s="95"/>
      <c r="C14" s="97"/>
      <c r="D14" s="46" t="s">
        <v>50</v>
      </c>
      <c r="E14" s="46" t="s">
        <v>51</v>
      </c>
      <c r="F14" s="47" t="s">
        <v>28</v>
      </c>
      <c r="G14" s="46" t="s">
        <v>52</v>
      </c>
      <c r="H14" s="46" t="s">
        <v>53</v>
      </c>
      <c r="I14" s="46" t="s">
        <v>26</v>
      </c>
      <c r="J14" s="48">
        <v>44593</v>
      </c>
      <c r="K14" s="48">
        <v>44926</v>
      </c>
      <c r="L14" s="47" t="s">
        <v>28</v>
      </c>
      <c r="M14" s="47" t="s">
        <v>28</v>
      </c>
      <c r="N14" s="47" t="s">
        <v>28</v>
      </c>
      <c r="O14" s="55" t="s">
        <v>28</v>
      </c>
    </row>
    <row r="15" spans="1:15" ht="204.75" x14ac:dyDescent="0.2">
      <c r="A15" s="95"/>
      <c r="B15" s="95"/>
      <c r="C15" s="97"/>
      <c r="D15" s="46" t="s">
        <v>54</v>
      </c>
      <c r="E15" s="46" t="s">
        <v>55</v>
      </c>
      <c r="F15" s="46" t="s">
        <v>56</v>
      </c>
      <c r="G15" s="46" t="s">
        <v>57</v>
      </c>
      <c r="H15" s="46" t="s">
        <v>58</v>
      </c>
      <c r="I15" s="46" t="s">
        <v>59</v>
      </c>
      <c r="J15" s="48">
        <v>44562</v>
      </c>
      <c r="K15" s="48">
        <v>44926</v>
      </c>
      <c r="L15" s="50">
        <v>0.3</v>
      </c>
      <c r="M15" s="56">
        <v>0.45</v>
      </c>
      <c r="N15" s="56">
        <v>0.2</v>
      </c>
      <c r="O15" s="51">
        <v>0.05</v>
      </c>
    </row>
    <row r="16" spans="1:15" ht="204.75" x14ac:dyDescent="0.2">
      <c r="A16" s="95"/>
      <c r="B16" s="95"/>
      <c r="C16" s="97"/>
      <c r="D16" s="46" t="s">
        <v>60</v>
      </c>
      <c r="E16" s="46" t="s">
        <v>55</v>
      </c>
      <c r="F16" s="46" t="s">
        <v>61</v>
      </c>
      <c r="G16" s="46" t="s">
        <v>57</v>
      </c>
      <c r="H16" s="46" t="s">
        <v>58</v>
      </c>
      <c r="I16" s="46" t="s">
        <v>59</v>
      </c>
      <c r="J16" s="48">
        <v>44562</v>
      </c>
      <c r="K16" s="48">
        <v>44926</v>
      </c>
      <c r="L16" s="47" t="s">
        <v>62</v>
      </c>
      <c r="M16" s="47" t="s">
        <v>62</v>
      </c>
      <c r="N16" s="47" t="s">
        <v>62</v>
      </c>
      <c r="O16" s="47" t="s">
        <v>62</v>
      </c>
    </row>
    <row r="17" spans="1:15" ht="157.5" x14ac:dyDescent="0.2">
      <c r="A17" s="95"/>
      <c r="B17" s="95"/>
      <c r="C17" s="97"/>
      <c r="D17" s="46" t="s">
        <v>63</v>
      </c>
      <c r="E17" s="46" t="s">
        <v>64</v>
      </c>
      <c r="F17" s="56" t="s">
        <v>65</v>
      </c>
      <c r="G17" s="46" t="s">
        <v>66</v>
      </c>
      <c r="H17" s="46" t="s">
        <v>67</v>
      </c>
      <c r="I17" s="46" t="s">
        <v>59</v>
      </c>
      <c r="J17" s="48" t="s">
        <v>68</v>
      </c>
      <c r="K17" s="48">
        <v>44834</v>
      </c>
      <c r="L17" s="50">
        <v>0.1</v>
      </c>
      <c r="M17" s="56">
        <v>0.3</v>
      </c>
      <c r="N17" s="56">
        <v>0.2</v>
      </c>
      <c r="O17" s="51">
        <v>0.4</v>
      </c>
    </row>
    <row r="18" spans="1:15" ht="157.5" x14ac:dyDescent="0.2">
      <c r="A18" s="95"/>
      <c r="B18" s="95"/>
      <c r="C18" s="97"/>
      <c r="D18" s="46" t="s">
        <v>69</v>
      </c>
      <c r="E18" s="46" t="s">
        <v>64</v>
      </c>
      <c r="F18" s="46" t="s">
        <v>61</v>
      </c>
      <c r="G18" s="46" t="s">
        <v>66</v>
      </c>
      <c r="H18" s="46" t="s">
        <v>67</v>
      </c>
      <c r="I18" s="46" t="s">
        <v>59</v>
      </c>
      <c r="J18" s="48" t="s">
        <v>68</v>
      </c>
      <c r="K18" s="48">
        <v>44834</v>
      </c>
      <c r="L18" s="47" t="s">
        <v>62</v>
      </c>
      <c r="M18" s="47" t="s">
        <v>62</v>
      </c>
      <c r="N18" s="47" t="s">
        <v>62</v>
      </c>
      <c r="O18" s="47" t="s">
        <v>62</v>
      </c>
    </row>
    <row r="19" spans="1:15" ht="189" x14ac:dyDescent="0.2">
      <c r="A19" s="95"/>
      <c r="B19" s="95"/>
      <c r="C19" s="97"/>
      <c r="D19" s="46" t="s">
        <v>70</v>
      </c>
      <c r="E19" s="46" t="s">
        <v>71</v>
      </c>
      <c r="F19" s="56">
        <v>1</v>
      </c>
      <c r="G19" s="46" t="s">
        <v>72</v>
      </c>
      <c r="H19" s="46" t="s">
        <v>73</v>
      </c>
      <c r="I19" s="46" t="s">
        <v>26</v>
      </c>
      <c r="J19" s="48">
        <v>44562</v>
      </c>
      <c r="K19" s="49">
        <v>44926</v>
      </c>
      <c r="L19" s="50">
        <v>0.15</v>
      </c>
      <c r="M19" s="56">
        <v>0.4</v>
      </c>
      <c r="N19" s="56">
        <v>0.4</v>
      </c>
      <c r="O19" s="51">
        <v>0.05</v>
      </c>
    </row>
    <row r="20" spans="1:15" ht="173.25" x14ac:dyDescent="0.2">
      <c r="A20" s="95"/>
      <c r="B20" s="95"/>
      <c r="C20" s="97"/>
      <c r="D20" s="46" t="s">
        <v>74</v>
      </c>
      <c r="E20" s="46" t="s">
        <v>75</v>
      </c>
      <c r="F20" s="46" t="s">
        <v>76</v>
      </c>
      <c r="G20" s="46" t="s">
        <v>77</v>
      </c>
      <c r="H20" s="46" t="s">
        <v>78</v>
      </c>
      <c r="I20" s="46" t="s">
        <v>26</v>
      </c>
      <c r="J20" s="48">
        <v>44562</v>
      </c>
      <c r="K20" s="49">
        <v>44926</v>
      </c>
      <c r="L20" s="50">
        <v>0.1</v>
      </c>
      <c r="M20" s="50">
        <v>0.3</v>
      </c>
      <c r="N20" s="50">
        <v>0.2</v>
      </c>
      <c r="O20" s="51">
        <v>0.2</v>
      </c>
    </row>
    <row r="21" spans="1:15" ht="141.75" x14ac:dyDescent="0.2">
      <c r="A21" s="95"/>
      <c r="B21" s="95"/>
      <c r="C21" s="97"/>
      <c r="D21" s="46" t="s">
        <v>79</v>
      </c>
      <c r="E21" s="46" t="s">
        <v>80</v>
      </c>
      <c r="F21" s="47">
        <v>1</v>
      </c>
      <c r="G21" s="46" t="s">
        <v>81</v>
      </c>
      <c r="H21" s="46" t="s">
        <v>82</v>
      </c>
      <c r="I21" s="46" t="s">
        <v>26</v>
      </c>
      <c r="J21" s="48">
        <v>44562</v>
      </c>
      <c r="K21" s="48">
        <v>44926</v>
      </c>
      <c r="L21" s="50">
        <v>0.15</v>
      </c>
      <c r="M21" s="50">
        <v>0.25</v>
      </c>
      <c r="N21" s="50">
        <v>0.3</v>
      </c>
      <c r="O21" s="51">
        <v>0.3</v>
      </c>
    </row>
    <row r="22" spans="1:15" ht="126" x14ac:dyDescent="0.2">
      <c r="A22" s="95"/>
      <c r="B22" s="95"/>
      <c r="C22" s="57" t="s">
        <v>83</v>
      </c>
      <c r="D22" s="57" t="s">
        <v>84</v>
      </c>
      <c r="E22" s="57" t="s">
        <v>85</v>
      </c>
      <c r="F22" s="57" t="s">
        <v>86</v>
      </c>
      <c r="G22" s="57" t="s">
        <v>87</v>
      </c>
      <c r="H22" s="57" t="s">
        <v>88</v>
      </c>
      <c r="I22" s="57" t="s">
        <v>49</v>
      </c>
      <c r="J22" s="58">
        <v>44593</v>
      </c>
      <c r="K22" s="59">
        <v>44834</v>
      </c>
      <c r="L22" s="60">
        <v>1</v>
      </c>
      <c r="M22" s="60">
        <v>1</v>
      </c>
      <c r="N22" s="60">
        <v>1</v>
      </c>
      <c r="O22" s="61">
        <v>1</v>
      </c>
    </row>
  </sheetData>
  <mergeCells count="17">
    <mergeCell ref="A8:A22"/>
    <mergeCell ref="B8:B22"/>
    <mergeCell ref="C8:C9"/>
    <mergeCell ref="C10:C21"/>
    <mergeCell ref="A5:A7"/>
    <mergeCell ref="B5:B7"/>
    <mergeCell ref="C5:C7"/>
    <mergeCell ref="D5:D7"/>
    <mergeCell ref="E5:E7"/>
    <mergeCell ref="F5:F7"/>
    <mergeCell ref="G5:G7"/>
    <mergeCell ref="H5:H7"/>
    <mergeCell ref="I5:I7"/>
    <mergeCell ref="J5:K5"/>
    <mergeCell ref="L5:O5"/>
    <mergeCell ref="J6:J7"/>
    <mergeCell ref="K6:K7"/>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ECAE-8E27-4D62-82CB-3CB319259DE3}">
  <sheetPr>
    <tabColor rgb="FF00B050"/>
  </sheetPr>
  <dimension ref="A1:AJ24845"/>
  <sheetViews>
    <sheetView showGridLines="0" tabSelected="1" topLeftCell="E1" zoomScale="70" zoomScaleNormal="70" workbookViewId="0">
      <pane ySplit="1" topLeftCell="A2" activePane="bottomLeft" state="frozen"/>
      <selection activeCell="G1" sqref="G1"/>
      <selection pane="bottomLeft" activeCell="AB16" sqref="AB16"/>
    </sheetView>
  </sheetViews>
  <sheetFormatPr baseColWidth="10" defaultColWidth="11.42578125" defaultRowHeight="15" x14ac:dyDescent="0.2"/>
  <cols>
    <col min="1" max="1" width="17.7109375" customWidth="1"/>
    <col min="2" max="2" width="17" customWidth="1"/>
    <col min="3" max="3" width="18" customWidth="1"/>
    <col min="4" max="4" width="45.140625" customWidth="1"/>
    <col min="5" max="5" width="59.42578125" customWidth="1"/>
    <col min="6" max="6" width="18.5703125" customWidth="1"/>
    <col min="7" max="7" width="24.140625" customWidth="1"/>
    <col min="8" max="8" width="20" customWidth="1"/>
    <col min="9" max="9" width="12.42578125" customWidth="1"/>
    <col min="10" max="10" width="17.28515625" customWidth="1"/>
    <col min="11" max="11" width="17.7109375" customWidth="1"/>
    <col min="12" max="12" width="12.5703125" hidden="1" customWidth="1"/>
    <col min="13" max="13" width="9.140625" hidden="1" customWidth="1"/>
    <col min="14" max="14" width="12" hidden="1" customWidth="1"/>
    <col min="15" max="15" width="10.42578125" hidden="1" customWidth="1"/>
    <col min="16" max="16" width="18.42578125" style="17" hidden="1" customWidth="1"/>
    <col min="17" max="17" width="17" style="17" hidden="1" customWidth="1"/>
    <col min="18" max="18" width="54.140625" style="17" hidden="1" customWidth="1"/>
    <col min="19" max="19" width="7.7109375" style="17" hidden="1" customWidth="1"/>
    <col min="20" max="22" width="15.140625" style="17" hidden="1" customWidth="1"/>
    <col min="23" max="23" width="51.28515625" style="87" hidden="1" customWidth="1"/>
    <col min="24" max="26" width="15.140625" style="17" hidden="1" customWidth="1"/>
    <col min="27" max="27" width="15.140625" style="17" customWidth="1"/>
    <col min="28" max="28" width="68.7109375" style="17" customWidth="1"/>
    <col min="29" max="35" width="15.140625" style="17" hidden="1" customWidth="1"/>
    <col min="36" max="36" width="15.140625" hidden="1" customWidth="1"/>
    <col min="37" max="37" width="6.28515625" customWidth="1"/>
    <col min="38" max="38" width="7.140625" customWidth="1"/>
  </cols>
  <sheetData>
    <row r="1" spans="1:35" s="8" customFormat="1" ht="15.75" x14ac:dyDescent="0.25">
      <c r="A1" s="10"/>
      <c r="B1" s="10"/>
      <c r="C1" s="10"/>
      <c r="D1" s="10"/>
      <c r="E1" s="10"/>
      <c r="F1" s="10"/>
      <c r="G1" s="10"/>
      <c r="H1" s="10"/>
      <c r="I1" s="10"/>
      <c r="J1" s="10"/>
      <c r="K1" s="10"/>
      <c r="L1" s="10"/>
      <c r="M1" s="10"/>
      <c r="N1" s="10"/>
      <c r="O1" s="10"/>
      <c r="P1" s="13"/>
      <c r="Q1" s="13"/>
      <c r="R1" s="13"/>
      <c r="S1" s="13"/>
      <c r="T1" s="13"/>
      <c r="U1" s="13"/>
      <c r="V1" s="13"/>
      <c r="W1" s="85"/>
      <c r="X1" s="13"/>
      <c r="Y1" s="13"/>
      <c r="Z1" s="13"/>
      <c r="AA1" s="13"/>
      <c r="AB1" s="13"/>
      <c r="AC1" s="13"/>
      <c r="AD1" s="13"/>
      <c r="AE1" s="13"/>
      <c r="AF1" s="13"/>
      <c r="AG1" s="13"/>
      <c r="AH1" s="13"/>
      <c r="AI1" s="13"/>
    </row>
    <row r="2" spans="1:35" s="8" customFormat="1" ht="15.75" x14ac:dyDescent="0.25">
      <c r="A2" s="10"/>
      <c r="B2" s="10"/>
      <c r="C2" s="10"/>
      <c r="D2" s="10"/>
      <c r="E2" s="10"/>
      <c r="F2" s="10"/>
      <c r="G2" s="10"/>
      <c r="H2" s="10"/>
      <c r="I2" s="10"/>
      <c r="J2" s="10"/>
      <c r="K2" s="10"/>
      <c r="L2" s="10"/>
      <c r="M2" s="10"/>
      <c r="N2" s="10"/>
      <c r="O2" s="10"/>
      <c r="P2" s="13"/>
      <c r="Q2" s="13"/>
      <c r="R2" s="11">
        <v>100</v>
      </c>
      <c r="S2" s="11" t="s">
        <v>94</v>
      </c>
      <c r="T2" s="13"/>
      <c r="U2" s="13"/>
      <c r="V2" s="13"/>
      <c r="W2" s="85"/>
      <c r="X2" s="13"/>
      <c r="Y2" s="13"/>
      <c r="Z2" s="13"/>
      <c r="AA2" s="13"/>
      <c r="AB2" s="13"/>
      <c r="AC2" s="13"/>
      <c r="AD2" s="13"/>
      <c r="AE2" s="13"/>
      <c r="AF2" s="13"/>
      <c r="AG2" s="13"/>
      <c r="AH2" s="13"/>
      <c r="AI2" s="13"/>
    </row>
    <row r="3" spans="1:35" s="8" customFormat="1" ht="15.75" x14ac:dyDescent="0.25">
      <c r="A3" s="10"/>
      <c r="B3" s="10"/>
      <c r="C3" s="10"/>
      <c r="D3" s="10"/>
      <c r="E3" s="10"/>
      <c r="F3" s="10"/>
      <c r="G3" s="10"/>
      <c r="H3" s="10"/>
      <c r="I3" s="10"/>
      <c r="J3" s="10"/>
      <c r="K3" s="10"/>
      <c r="L3" s="10"/>
      <c r="M3" s="10"/>
      <c r="N3" s="10"/>
      <c r="O3" s="10"/>
      <c r="P3" s="13"/>
      <c r="Q3" s="13"/>
      <c r="R3" s="11">
        <v>5000</v>
      </c>
      <c r="S3" s="11" t="s">
        <v>95</v>
      </c>
      <c r="T3" s="13"/>
      <c r="U3" s="13"/>
      <c r="V3" s="13"/>
      <c r="W3" s="85"/>
      <c r="X3" s="13"/>
      <c r="Y3" s="13"/>
      <c r="Z3" s="13"/>
      <c r="AA3" s="13"/>
      <c r="AB3" s="13"/>
      <c r="AC3" s="13"/>
      <c r="AD3" s="13"/>
      <c r="AE3" s="13"/>
      <c r="AF3" s="13"/>
      <c r="AG3" s="13"/>
      <c r="AH3" s="13"/>
      <c r="AI3" s="13"/>
    </row>
    <row r="4" spans="1:35" ht="36.75" customHeight="1" x14ac:dyDescent="0.2">
      <c r="A4" s="90" t="s">
        <v>0</v>
      </c>
      <c r="B4" s="90" t="s">
        <v>1</v>
      </c>
      <c r="C4" s="90" t="s">
        <v>2</v>
      </c>
      <c r="D4" s="90" t="s">
        <v>3</v>
      </c>
      <c r="E4" s="92" t="s">
        <v>4</v>
      </c>
      <c r="F4" s="90" t="s">
        <v>5</v>
      </c>
      <c r="G4" s="90" t="s">
        <v>6</v>
      </c>
      <c r="H4" s="90" t="s">
        <v>7</v>
      </c>
      <c r="I4" s="90" t="s">
        <v>8</v>
      </c>
      <c r="J4" s="91" t="s">
        <v>9</v>
      </c>
      <c r="K4" s="91"/>
      <c r="L4" s="99" t="s">
        <v>96</v>
      </c>
      <c r="M4" s="100"/>
      <c r="N4" s="100"/>
      <c r="O4" s="101"/>
      <c r="P4" s="98" t="s">
        <v>97</v>
      </c>
      <c r="Q4" s="102"/>
      <c r="R4" s="102"/>
      <c r="S4" s="102"/>
      <c r="T4" s="102"/>
      <c r="U4" s="98"/>
      <c r="V4" s="98"/>
      <c r="W4" s="98"/>
      <c r="X4" s="98"/>
      <c r="Y4" s="98"/>
      <c r="Z4" s="98"/>
      <c r="AA4" s="98"/>
      <c r="AB4" s="98"/>
      <c r="AC4" s="98"/>
      <c r="AD4" s="98"/>
      <c r="AE4" s="98"/>
      <c r="AF4" s="98"/>
      <c r="AG4" s="98"/>
      <c r="AH4" s="98"/>
      <c r="AI4" s="98"/>
    </row>
    <row r="5" spans="1:35" ht="78" customHeight="1" x14ac:dyDescent="0.2">
      <c r="A5" s="90"/>
      <c r="B5" s="90"/>
      <c r="C5" s="90"/>
      <c r="D5" s="90"/>
      <c r="E5" s="94"/>
      <c r="F5" s="90"/>
      <c r="G5" s="90"/>
      <c r="H5" s="90"/>
      <c r="I5" s="90"/>
      <c r="J5" s="92" t="s">
        <v>11</v>
      </c>
      <c r="K5" s="92" t="s">
        <v>12</v>
      </c>
      <c r="L5" s="62" t="s">
        <v>89</v>
      </c>
      <c r="M5" s="62" t="s">
        <v>90</v>
      </c>
      <c r="N5" s="62" t="s">
        <v>91</v>
      </c>
      <c r="O5" s="63" t="s">
        <v>92</v>
      </c>
      <c r="P5" s="98" t="s">
        <v>89</v>
      </c>
      <c r="Q5" s="98"/>
      <c r="R5" s="98"/>
      <c r="S5" s="98"/>
      <c r="T5" s="98"/>
      <c r="U5" s="98" t="s">
        <v>90</v>
      </c>
      <c r="V5" s="98"/>
      <c r="W5" s="98"/>
      <c r="X5" s="98"/>
      <c r="Y5" s="98"/>
      <c r="Z5" s="98" t="s">
        <v>92</v>
      </c>
      <c r="AA5" s="98"/>
      <c r="AB5" s="98"/>
      <c r="AC5" s="98"/>
      <c r="AD5" s="98"/>
      <c r="AE5" s="98" t="s">
        <v>92</v>
      </c>
      <c r="AF5" s="98"/>
      <c r="AG5" s="98"/>
      <c r="AH5" s="98"/>
      <c r="AI5" s="98"/>
    </row>
    <row r="6" spans="1:35" ht="63" x14ac:dyDescent="0.2">
      <c r="A6" s="90"/>
      <c r="B6" s="90"/>
      <c r="C6" s="90"/>
      <c r="D6" s="90"/>
      <c r="E6" s="93"/>
      <c r="F6" s="90"/>
      <c r="G6" s="90"/>
      <c r="H6" s="90"/>
      <c r="I6" s="90"/>
      <c r="J6" s="93"/>
      <c r="K6" s="93"/>
      <c r="L6" s="68" t="s">
        <v>17</v>
      </c>
      <c r="M6" s="68" t="s">
        <v>17</v>
      </c>
      <c r="N6" s="68" t="s">
        <v>17</v>
      </c>
      <c r="O6" s="69" t="s">
        <v>17</v>
      </c>
      <c r="P6" s="14" t="s">
        <v>98</v>
      </c>
      <c r="Q6" s="14" t="s">
        <v>99</v>
      </c>
      <c r="R6" s="14" t="s">
        <v>100</v>
      </c>
      <c r="S6" s="15" t="s">
        <v>101</v>
      </c>
      <c r="T6" s="15" t="s">
        <v>102</v>
      </c>
      <c r="U6" s="14" t="s">
        <v>98</v>
      </c>
      <c r="V6" s="14" t="s">
        <v>99</v>
      </c>
      <c r="W6" s="14" t="s">
        <v>100</v>
      </c>
      <c r="X6" s="15" t="s">
        <v>101</v>
      </c>
      <c r="Y6" s="15" t="s">
        <v>102</v>
      </c>
      <c r="Z6" s="14" t="s">
        <v>98</v>
      </c>
      <c r="AA6" s="14" t="s">
        <v>99</v>
      </c>
      <c r="AB6" s="14" t="s">
        <v>100</v>
      </c>
      <c r="AC6" s="15" t="s">
        <v>101</v>
      </c>
      <c r="AD6" s="15" t="s">
        <v>102</v>
      </c>
      <c r="AE6" s="14" t="s">
        <v>98</v>
      </c>
      <c r="AF6" s="14" t="s">
        <v>99</v>
      </c>
      <c r="AG6" s="14" t="s">
        <v>100</v>
      </c>
      <c r="AH6" s="15" t="s">
        <v>101</v>
      </c>
      <c r="AI6" s="15" t="s">
        <v>102</v>
      </c>
    </row>
    <row r="7" spans="1:35" s="8" customFormat="1" ht="240" customHeight="1" x14ac:dyDescent="0.2">
      <c r="A7" s="95" t="s">
        <v>18</v>
      </c>
      <c r="B7" s="95" t="s">
        <v>19</v>
      </c>
      <c r="C7" s="96" t="s">
        <v>20</v>
      </c>
      <c r="D7" s="38" t="s">
        <v>21</v>
      </c>
      <c r="E7" s="38" t="s">
        <v>22</v>
      </c>
      <c r="F7" s="39" t="s">
        <v>23</v>
      </c>
      <c r="G7" s="38" t="s">
        <v>24</v>
      </c>
      <c r="H7" s="38" t="s">
        <v>25</v>
      </c>
      <c r="I7" s="38" t="s">
        <v>26</v>
      </c>
      <c r="J7" s="40">
        <v>44593</v>
      </c>
      <c r="K7" s="64">
        <v>44895</v>
      </c>
      <c r="L7" s="42" t="s">
        <v>27</v>
      </c>
      <c r="M7" s="43" t="s">
        <v>28</v>
      </c>
      <c r="N7" s="44" t="s">
        <v>29</v>
      </c>
      <c r="O7" s="45" t="s">
        <v>30</v>
      </c>
      <c r="P7" s="12">
        <v>0.8</v>
      </c>
      <c r="Q7" s="23">
        <f>+IF(P7=0,"Sin reporte",IF(P7&gt;=80%,1,(P7/80%)))</f>
        <v>1</v>
      </c>
      <c r="R7" s="22" t="s">
        <v>103</v>
      </c>
      <c r="S7" s="22" t="s">
        <v>94</v>
      </c>
      <c r="T7" s="22" t="s">
        <v>176</v>
      </c>
      <c r="U7" s="12">
        <v>1</v>
      </c>
      <c r="V7" s="23">
        <f>+IF(U7=0,"Sin reporte",IF(U7&gt;=85%,1,(U7/85%)))</f>
        <v>1</v>
      </c>
      <c r="W7" s="88" t="s">
        <v>184</v>
      </c>
      <c r="X7" s="22"/>
      <c r="Y7" s="28"/>
      <c r="Z7" s="19">
        <v>1</v>
      </c>
      <c r="AA7" s="23">
        <f>+IF(Z7=0,"Sin reporte",IF(Z7&gt;=90%,1,(Z7/90%)))</f>
        <v>1</v>
      </c>
      <c r="AB7" s="88" t="s">
        <v>197</v>
      </c>
      <c r="AC7" s="35"/>
      <c r="AD7" s="35"/>
      <c r="AE7" s="12"/>
      <c r="AF7" s="23" t="str">
        <f>+IF(AE7=0,"Sin reporte",IF(AE7&gt;=95%,1,(AE7/95%)))</f>
        <v>Sin reporte</v>
      </c>
      <c r="AG7" s="21"/>
      <c r="AH7" s="22"/>
      <c r="AI7" s="21"/>
    </row>
    <row r="8" spans="1:35" s="8" customFormat="1" ht="118.5" customHeight="1" x14ac:dyDescent="0.2">
      <c r="A8" s="95"/>
      <c r="B8" s="95"/>
      <c r="C8" s="96"/>
      <c r="D8" s="38" t="s">
        <v>31</v>
      </c>
      <c r="E8" s="38" t="s">
        <v>32</v>
      </c>
      <c r="F8" s="39" t="s">
        <v>23</v>
      </c>
      <c r="G8" s="38" t="s">
        <v>33</v>
      </c>
      <c r="H8" s="38" t="s">
        <v>34</v>
      </c>
      <c r="I8" s="38" t="s">
        <v>26</v>
      </c>
      <c r="J8" s="40">
        <v>44713</v>
      </c>
      <c r="K8" s="64">
        <v>44926</v>
      </c>
      <c r="L8" s="42">
        <v>0</v>
      </c>
      <c r="M8" s="42">
        <v>0</v>
      </c>
      <c r="N8" s="44" t="s">
        <v>29</v>
      </c>
      <c r="O8" s="45" t="s">
        <v>30</v>
      </c>
      <c r="P8" s="12"/>
      <c r="Q8" s="19" t="s">
        <v>93</v>
      </c>
      <c r="R8" s="22"/>
      <c r="S8" s="22"/>
      <c r="T8" s="22" t="s">
        <v>177</v>
      </c>
      <c r="U8" s="12"/>
      <c r="V8" s="19" t="s">
        <v>93</v>
      </c>
      <c r="W8" s="22" t="s">
        <v>93</v>
      </c>
      <c r="X8" s="20"/>
      <c r="Y8" s="24"/>
      <c r="Z8" s="32" t="s">
        <v>189</v>
      </c>
      <c r="AA8" s="23">
        <f>+IF(Z8=0,"Sin reporte",IF(Z8&gt;=90%,1,(Z8/90%)))</f>
        <v>1</v>
      </c>
      <c r="AB8" s="34" t="s">
        <v>198</v>
      </c>
      <c r="AC8" s="34"/>
      <c r="AD8" s="34"/>
      <c r="AE8" s="12"/>
      <c r="AF8" s="23" t="str">
        <f>+IF(AE8=0,"Sin reporte",IF(AE8&gt;=95%,1,(AE8/95%)))</f>
        <v>Sin reporte</v>
      </c>
      <c r="AG8" s="21"/>
      <c r="AH8" s="22"/>
      <c r="AI8" s="21"/>
    </row>
    <row r="9" spans="1:35" s="8" customFormat="1" ht="129.75" customHeight="1" x14ac:dyDescent="0.2">
      <c r="A9" s="95"/>
      <c r="B9" s="95"/>
      <c r="C9" s="97" t="s">
        <v>35</v>
      </c>
      <c r="D9" s="46" t="s">
        <v>36</v>
      </c>
      <c r="E9" s="46" t="s">
        <v>37</v>
      </c>
      <c r="F9" s="47">
        <v>0.3</v>
      </c>
      <c r="G9" s="46" t="s">
        <v>38</v>
      </c>
      <c r="H9" s="46" t="s">
        <v>39</v>
      </c>
      <c r="I9" s="46" t="s">
        <v>26</v>
      </c>
      <c r="J9" s="48">
        <v>44621</v>
      </c>
      <c r="K9" s="65">
        <v>44895</v>
      </c>
      <c r="L9" s="50">
        <v>0.05</v>
      </c>
      <c r="M9" s="50">
        <v>0.1</v>
      </c>
      <c r="N9" s="50">
        <v>0.1</v>
      </c>
      <c r="O9" s="51">
        <v>0.05</v>
      </c>
      <c r="P9" s="12"/>
      <c r="Q9" s="23" t="str">
        <f>+IF(P9=0,"No aplica",IF(P9&gt;=5%,1,(P9/5%)))</f>
        <v>No aplica</v>
      </c>
      <c r="R9" s="22"/>
      <c r="S9" s="22"/>
      <c r="T9" s="22" t="s">
        <v>177</v>
      </c>
      <c r="U9" s="12"/>
      <c r="V9" s="23" t="str">
        <f>+IF(U9=0,"Sin reporte",IF(U9&gt;=10%,1,(U9/10%)))</f>
        <v>Sin reporte</v>
      </c>
      <c r="W9" s="22" t="s">
        <v>185</v>
      </c>
      <c r="X9" s="20"/>
      <c r="Y9" s="29"/>
      <c r="Z9" s="32"/>
      <c r="AA9" s="23">
        <v>1</v>
      </c>
      <c r="AB9" s="34" t="s">
        <v>190</v>
      </c>
      <c r="AC9" s="34"/>
      <c r="AD9" s="34"/>
      <c r="AE9" s="12"/>
      <c r="AF9" s="23" t="str">
        <f>+IF(AE9=0,"sin reporte",IF(AE9&gt;=5%,1,(AE9/5%)))</f>
        <v>sin reporte</v>
      </c>
      <c r="AG9" s="21"/>
      <c r="AH9" s="22"/>
      <c r="AI9" s="21"/>
    </row>
    <row r="10" spans="1:35" s="8" customFormat="1" ht="135" customHeight="1" x14ac:dyDescent="0.2">
      <c r="A10" s="95"/>
      <c r="B10" s="95"/>
      <c r="C10" s="97"/>
      <c r="D10" s="46" t="s">
        <v>40</v>
      </c>
      <c r="E10" s="46" t="s">
        <v>37</v>
      </c>
      <c r="F10" s="47">
        <v>0.3</v>
      </c>
      <c r="G10" s="46" t="s">
        <v>38</v>
      </c>
      <c r="H10" s="46" t="s">
        <v>39</v>
      </c>
      <c r="I10" s="46" t="s">
        <v>26</v>
      </c>
      <c r="J10" s="48">
        <v>44621</v>
      </c>
      <c r="K10" s="65">
        <v>44895</v>
      </c>
      <c r="L10" s="50">
        <v>0.05</v>
      </c>
      <c r="M10" s="50">
        <v>0.1</v>
      </c>
      <c r="N10" s="50">
        <v>0.1</v>
      </c>
      <c r="O10" s="51">
        <v>0.05</v>
      </c>
      <c r="P10" s="12"/>
      <c r="Q10" s="23" t="str">
        <f>+IF(P10=0,"No aplica",IF(P10&gt;=5%,1,(P10/5%)))</f>
        <v>No aplica</v>
      </c>
      <c r="R10" s="22"/>
      <c r="S10" s="22"/>
      <c r="T10" s="22" t="s">
        <v>177</v>
      </c>
      <c r="U10" s="12"/>
      <c r="V10" s="23" t="str">
        <f>+IF(U10=0,"Sin reporte",IF(U10&gt;=10%,1,(U10/10%)))</f>
        <v>Sin reporte</v>
      </c>
      <c r="W10" s="22" t="s">
        <v>185</v>
      </c>
      <c r="X10" s="20"/>
      <c r="Y10" s="24"/>
      <c r="Z10" s="32"/>
      <c r="AA10" s="23" t="str">
        <f>+IF(Z10=0,"Sin reporte",IF(Z10&gt;=10%,1,(Z10/10%)))</f>
        <v>Sin reporte</v>
      </c>
      <c r="AB10" s="34" t="s">
        <v>199</v>
      </c>
      <c r="AC10" s="34"/>
      <c r="AD10" s="34"/>
      <c r="AE10" s="12"/>
      <c r="AF10" s="23" t="str">
        <f>+IF(AE10=0,"sin reporte",IF(AE10&gt;=5%,1,(AE10/5%)))</f>
        <v>sin reporte</v>
      </c>
      <c r="AG10" s="21"/>
      <c r="AH10" s="22"/>
      <c r="AI10" s="21"/>
    </row>
    <row r="11" spans="1:35" s="8" customFormat="1" ht="137.25" customHeight="1" x14ac:dyDescent="0.2">
      <c r="A11" s="95"/>
      <c r="B11" s="95"/>
      <c r="C11" s="97"/>
      <c r="D11" s="46" t="s">
        <v>41</v>
      </c>
      <c r="E11" s="46" t="s">
        <v>37</v>
      </c>
      <c r="F11" s="47">
        <v>0.3</v>
      </c>
      <c r="G11" s="46" t="s">
        <v>42</v>
      </c>
      <c r="H11" s="46" t="s">
        <v>43</v>
      </c>
      <c r="I11" s="46" t="s">
        <v>26</v>
      </c>
      <c r="J11" s="48">
        <v>44621</v>
      </c>
      <c r="K11" s="65">
        <v>44895</v>
      </c>
      <c r="L11" s="50">
        <v>0.05</v>
      </c>
      <c r="M11" s="50">
        <v>0.1</v>
      </c>
      <c r="N11" s="50">
        <v>0.1</v>
      </c>
      <c r="O11" s="51">
        <v>0.05</v>
      </c>
      <c r="P11" s="12"/>
      <c r="Q11" s="23" t="str">
        <f>+IF(P11=0,"No aplica",IF(P11&gt;=5%,1,(P11/5%)))</f>
        <v>No aplica</v>
      </c>
      <c r="R11" s="22"/>
      <c r="S11" s="22"/>
      <c r="T11" s="22" t="s">
        <v>177</v>
      </c>
      <c r="U11" s="12"/>
      <c r="V11" s="23" t="str">
        <f>+IF(U11=0,"Sin reporte",IF(U11&gt;=10%,1,(U11/10%)))</f>
        <v>Sin reporte</v>
      </c>
      <c r="W11" s="22" t="s">
        <v>185</v>
      </c>
      <c r="X11" s="20"/>
      <c r="Y11" s="25"/>
      <c r="Z11" s="32"/>
      <c r="AA11" s="23" t="str">
        <f>+IF(Z10=0,"Sin reporte",IF(Z10&gt;=10%,1,(Z10/10%)))</f>
        <v>Sin reporte</v>
      </c>
      <c r="AB11" s="34" t="s">
        <v>199</v>
      </c>
      <c r="AC11" s="34"/>
      <c r="AD11" s="34"/>
      <c r="AE11" s="12"/>
      <c r="AF11" s="23" t="str">
        <f>+IF(AE11=0,"sin reporte",IF(AE11&gt;=5%,1,(AE11/5%)))</f>
        <v>sin reporte</v>
      </c>
      <c r="AG11" s="21"/>
      <c r="AH11" s="22"/>
      <c r="AI11" s="21"/>
    </row>
    <row r="12" spans="1:35" s="8" customFormat="1" ht="129.75" customHeight="1" x14ac:dyDescent="0.25">
      <c r="A12" s="95"/>
      <c r="B12" s="95"/>
      <c r="C12" s="97"/>
      <c r="D12" s="46" t="s">
        <v>44</v>
      </c>
      <c r="E12" s="46" t="s">
        <v>45</v>
      </c>
      <c r="F12" s="46" t="s">
        <v>46</v>
      </c>
      <c r="G12" s="46" t="s">
        <v>47</v>
      </c>
      <c r="H12" s="46" t="s">
        <v>48</v>
      </c>
      <c r="I12" s="46" t="s">
        <v>49</v>
      </c>
      <c r="J12" s="48">
        <v>44562</v>
      </c>
      <c r="K12" s="65">
        <v>44926</v>
      </c>
      <c r="L12" s="52">
        <v>1</v>
      </c>
      <c r="M12" s="52">
        <v>1</v>
      </c>
      <c r="N12" s="53">
        <v>1</v>
      </c>
      <c r="O12" s="54">
        <v>1</v>
      </c>
      <c r="P12" s="70">
        <v>1</v>
      </c>
      <c r="Q12" s="23">
        <f>+IF(P12=0,"Sin reporte",IF(P12&gt;=1,1,(P12/1)))</f>
        <v>1</v>
      </c>
      <c r="R12" s="72" t="s">
        <v>104</v>
      </c>
      <c r="S12" s="22" t="s">
        <v>94</v>
      </c>
      <c r="T12" s="22" t="s">
        <v>176</v>
      </c>
      <c r="U12" s="12">
        <v>1</v>
      </c>
      <c r="V12" s="23">
        <f>+IF(U12=0,"Sin reporte",IF(U12&gt;=1,1,(U12/1)))</f>
        <v>1</v>
      </c>
      <c r="W12" s="22" t="s">
        <v>179</v>
      </c>
      <c r="X12" s="20"/>
      <c r="Y12" s="25"/>
      <c r="Z12" s="32"/>
      <c r="AA12" s="23" t="str">
        <f>+IF(Z12=0,"Sin reporte",IF(Z12&gt;=1,1,(Z12/1)))</f>
        <v>Sin reporte</v>
      </c>
      <c r="AB12" s="34" t="s">
        <v>198</v>
      </c>
      <c r="AC12" s="34"/>
      <c r="AD12" s="34"/>
      <c r="AE12" s="12"/>
      <c r="AF12" s="23" t="str">
        <f>+IF(AE12=0,"sin reporte",IF(AE12&gt;=1,1,(AE12/1)))</f>
        <v>sin reporte</v>
      </c>
      <c r="AG12" s="21"/>
      <c r="AH12" s="22"/>
      <c r="AI12" s="21"/>
    </row>
    <row r="13" spans="1:35" s="8" customFormat="1" ht="148.5" customHeight="1" x14ac:dyDescent="0.25">
      <c r="A13" s="95"/>
      <c r="B13" s="95"/>
      <c r="C13" s="97"/>
      <c r="D13" s="46" t="s">
        <v>50</v>
      </c>
      <c r="E13" s="46" t="s">
        <v>51</v>
      </c>
      <c r="F13" s="47" t="s">
        <v>28</v>
      </c>
      <c r="G13" s="46" t="s">
        <v>52</v>
      </c>
      <c r="H13" s="46" t="s">
        <v>53</v>
      </c>
      <c r="I13" s="46" t="s">
        <v>26</v>
      </c>
      <c r="J13" s="48">
        <v>44593</v>
      </c>
      <c r="K13" s="66">
        <v>44926</v>
      </c>
      <c r="L13" s="47" t="s">
        <v>28</v>
      </c>
      <c r="M13" s="47" t="s">
        <v>28</v>
      </c>
      <c r="N13" s="47" t="s">
        <v>28</v>
      </c>
      <c r="O13" s="55" t="s">
        <v>28</v>
      </c>
      <c r="P13" s="12">
        <v>0.85</v>
      </c>
      <c r="Q13" s="23">
        <f>+IF(P13=0,"Sin reporte",IF(P13&gt;=85%,1,(P13/85%)))</f>
        <v>1</v>
      </c>
      <c r="R13" s="72" t="s">
        <v>200</v>
      </c>
      <c r="S13" s="22" t="s">
        <v>94</v>
      </c>
      <c r="T13" s="22" t="s">
        <v>176</v>
      </c>
      <c r="U13" s="12"/>
      <c r="V13" s="23" t="str">
        <f>+IF(U13=0,"sin reporte",IF(U13&gt;=85%,1,(U13/85%)))</f>
        <v>sin reporte</v>
      </c>
      <c r="W13" s="22" t="s">
        <v>186</v>
      </c>
      <c r="X13" s="20"/>
      <c r="Y13" s="25"/>
      <c r="Z13" s="32"/>
      <c r="AA13" s="23">
        <v>1</v>
      </c>
      <c r="AB13" s="34" t="s">
        <v>201</v>
      </c>
      <c r="AC13" s="34"/>
      <c r="AD13" s="34"/>
      <c r="AE13" s="23"/>
      <c r="AF13" s="23" t="str">
        <f>+IF(AE13=0,"sin reporte",IF(AE13&gt;=85%,1,(AE13/85%)))</f>
        <v>sin reporte</v>
      </c>
      <c r="AG13" s="21"/>
      <c r="AH13" s="22"/>
      <c r="AI13" s="21"/>
    </row>
    <row r="14" spans="1:35" s="8" customFormat="1" ht="112.5" customHeight="1" x14ac:dyDescent="0.2">
      <c r="A14" s="95"/>
      <c r="B14" s="95"/>
      <c r="C14" s="97"/>
      <c r="D14" s="75" t="s">
        <v>54</v>
      </c>
      <c r="E14" s="75" t="s">
        <v>55</v>
      </c>
      <c r="F14" s="75" t="s">
        <v>56</v>
      </c>
      <c r="G14" s="75" t="s">
        <v>57</v>
      </c>
      <c r="H14" s="75" t="s">
        <v>58</v>
      </c>
      <c r="I14" s="75" t="s">
        <v>59</v>
      </c>
      <c r="J14" s="76">
        <v>44562</v>
      </c>
      <c r="K14" s="77">
        <v>44926</v>
      </c>
      <c r="L14" s="78">
        <v>0.3</v>
      </c>
      <c r="M14" s="79">
        <v>0.45</v>
      </c>
      <c r="N14" s="79">
        <v>0.2</v>
      </c>
      <c r="O14" s="80">
        <v>0.05</v>
      </c>
      <c r="P14" s="82"/>
      <c r="Q14" s="82" t="str">
        <f>+IF(P14=0,"Sin reporte",IF(P14&gt;=30%,1,(P14/30%)))</f>
        <v>Sin reporte</v>
      </c>
      <c r="R14" s="81" t="s">
        <v>105</v>
      </c>
      <c r="S14" s="22"/>
      <c r="T14" s="22" t="s">
        <v>178</v>
      </c>
      <c r="U14" s="12"/>
      <c r="V14" s="23" t="str">
        <f>+IF(U14=0,"Sin reporte",IF(U14&gt;=45%,1,(U14/45%)))</f>
        <v>Sin reporte</v>
      </c>
      <c r="W14" s="22" t="s">
        <v>180</v>
      </c>
      <c r="X14" s="20"/>
      <c r="Y14" s="25"/>
      <c r="Z14" s="32"/>
      <c r="AA14" s="23" t="s">
        <v>189</v>
      </c>
      <c r="AB14" s="89" t="s">
        <v>191</v>
      </c>
      <c r="AC14" s="34"/>
      <c r="AD14" s="34"/>
      <c r="AE14" s="12"/>
      <c r="AF14" s="23" t="str">
        <f>+IF(AE14=0,"sin reporte",IF(AE14&gt;=5%,1,(AE14/5%)))</f>
        <v>sin reporte</v>
      </c>
      <c r="AG14" s="21"/>
      <c r="AH14" s="22"/>
      <c r="AI14" s="21"/>
    </row>
    <row r="15" spans="1:35" s="8" customFormat="1" ht="190.5" customHeight="1" x14ac:dyDescent="0.25">
      <c r="A15" s="95"/>
      <c r="B15" s="95"/>
      <c r="C15" s="97"/>
      <c r="D15" s="46" t="s">
        <v>60</v>
      </c>
      <c r="E15" s="46" t="s">
        <v>55</v>
      </c>
      <c r="F15" s="46" t="s">
        <v>61</v>
      </c>
      <c r="G15" s="46" t="s">
        <v>57</v>
      </c>
      <c r="H15" s="46" t="s">
        <v>58</v>
      </c>
      <c r="I15" s="46" t="s">
        <v>59</v>
      </c>
      <c r="J15" s="48">
        <v>44562</v>
      </c>
      <c r="K15" s="66">
        <v>44926</v>
      </c>
      <c r="L15" s="47" t="s">
        <v>62</v>
      </c>
      <c r="M15" s="47" t="s">
        <v>62</v>
      </c>
      <c r="N15" s="47" t="s">
        <v>62</v>
      </c>
      <c r="O15" s="47" t="s">
        <v>62</v>
      </c>
      <c r="P15" s="12">
        <v>0.9</v>
      </c>
      <c r="Q15" s="23">
        <f>+IF(P15=0,"Sin reporte",IF(P15&gt;=90%,1,(P15/90%)))</f>
        <v>1</v>
      </c>
      <c r="R15" s="22" t="s">
        <v>106</v>
      </c>
      <c r="S15" s="22" t="s">
        <v>94</v>
      </c>
      <c r="T15" s="22" t="s">
        <v>176</v>
      </c>
      <c r="U15" s="12">
        <v>0.92</v>
      </c>
      <c r="V15" s="23">
        <f>+IF(U15=0,"Sin reporte",IF(U15&gt;=90%,1,(U15/90%)))</f>
        <v>1</v>
      </c>
      <c r="W15" s="86" t="s">
        <v>181</v>
      </c>
      <c r="X15" s="20"/>
      <c r="Y15" s="25"/>
      <c r="Z15" s="32"/>
      <c r="AA15" s="23">
        <v>1</v>
      </c>
      <c r="AB15" s="89" t="s">
        <v>202</v>
      </c>
      <c r="AC15" s="34"/>
      <c r="AD15" s="34"/>
      <c r="AE15" s="23"/>
      <c r="AF15" s="23" t="str">
        <f>+IF(AE15=0,"sin reporte",IF(AE15&gt;=90%,1,(AE15/90%)))</f>
        <v>sin reporte</v>
      </c>
      <c r="AG15" s="21"/>
      <c r="AH15" s="22"/>
      <c r="AI15" s="21"/>
    </row>
    <row r="16" spans="1:35" s="8" customFormat="1" ht="74.25" customHeight="1" x14ac:dyDescent="0.2">
      <c r="A16" s="95"/>
      <c r="B16" s="95"/>
      <c r="C16" s="97"/>
      <c r="D16" s="75" t="s">
        <v>63</v>
      </c>
      <c r="E16" s="75" t="s">
        <v>64</v>
      </c>
      <c r="F16" s="79" t="s">
        <v>65</v>
      </c>
      <c r="G16" s="75" t="s">
        <v>66</v>
      </c>
      <c r="H16" s="75" t="s">
        <v>67</v>
      </c>
      <c r="I16" s="75" t="s">
        <v>59</v>
      </c>
      <c r="J16" s="76" t="s">
        <v>68</v>
      </c>
      <c r="K16" s="77">
        <v>44834</v>
      </c>
      <c r="L16" s="78">
        <v>0.1</v>
      </c>
      <c r="M16" s="79">
        <v>0.3</v>
      </c>
      <c r="N16" s="79">
        <v>0.2</v>
      </c>
      <c r="O16" s="80">
        <v>0.4</v>
      </c>
      <c r="P16" s="82"/>
      <c r="Q16" s="82" t="str">
        <f>+IF(P16=0,"Sin reporte",IF(P16&gt;=10%,1,(P16/10%)))</f>
        <v>Sin reporte</v>
      </c>
      <c r="R16" s="81" t="s">
        <v>105</v>
      </c>
      <c r="S16" s="22"/>
      <c r="T16" s="22" t="s">
        <v>178</v>
      </c>
      <c r="U16" s="12"/>
      <c r="V16" s="23" t="str">
        <f>+IF(U16=0,"Sin reporte",IF(U16&gt;=30%,1,(U16/30%)))</f>
        <v>Sin reporte</v>
      </c>
      <c r="W16" s="22" t="s">
        <v>180</v>
      </c>
      <c r="X16" s="20"/>
      <c r="Y16" s="25"/>
      <c r="Z16" s="32"/>
      <c r="AA16" s="23" t="s">
        <v>189</v>
      </c>
      <c r="AB16" s="89" t="s">
        <v>191</v>
      </c>
      <c r="AC16" s="34"/>
      <c r="AD16" s="34"/>
      <c r="AE16" s="23"/>
      <c r="AF16" s="23" t="str">
        <f>+IF(AE16=0,"sin reporte",IF(AE16&gt;=40%,1,(AE16/40%)))</f>
        <v>sin reporte</v>
      </c>
      <c r="AG16" s="21"/>
      <c r="AH16" s="22"/>
      <c r="AI16" s="21"/>
    </row>
    <row r="17" spans="1:35" s="8" customFormat="1" ht="100.5" customHeight="1" x14ac:dyDescent="0.2">
      <c r="A17" s="95"/>
      <c r="B17" s="95"/>
      <c r="C17" s="97"/>
      <c r="D17" s="46" t="s">
        <v>69</v>
      </c>
      <c r="E17" s="46" t="s">
        <v>64</v>
      </c>
      <c r="F17" s="46" t="s">
        <v>61</v>
      </c>
      <c r="G17" s="46" t="s">
        <v>66</v>
      </c>
      <c r="H17" s="46" t="s">
        <v>67</v>
      </c>
      <c r="I17" s="46" t="s">
        <v>59</v>
      </c>
      <c r="J17" s="48" t="s">
        <v>68</v>
      </c>
      <c r="K17" s="66">
        <v>44834</v>
      </c>
      <c r="L17" s="47" t="s">
        <v>62</v>
      </c>
      <c r="M17" s="47" t="s">
        <v>62</v>
      </c>
      <c r="N17" s="47" t="s">
        <v>62</v>
      </c>
      <c r="O17" s="47" t="s">
        <v>62</v>
      </c>
      <c r="P17" s="16">
        <v>0.9</v>
      </c>
      <c r="Q17" s="23">
        <f>+IF(P17=0,"Sin reporte",IF(P17&gt;=90%,1,(P17/90%)))</f>
        <v>1</v>
      </c>
      <c r="R17" s="73" t="s">
        <v>107</v>
      </c>
      <c r="S17" s="22" t="s">
        <v>94</v>
      </c>
      <c r="T17" s="22" t="s">
        <v>176</v>
      </c>
      <c r="U17" s="16">
        <v>0.97599999999999998</v>
      </c>
      <c r="V17" s="23">
        <f>+IF(U17=0,"Sin reporte",IF(U17&gt;=90%,1,(U17/90%)))</f>
        <v>1</v>
      </c>
      <c r="W17" s="22" t="s">
        <v>187</v>
      </c>
      <c r="X17" s="20"/>
      <c r="Y17" s="25"/>
      <c r="Z17" s="33"/>
      <c r="AA17" s="23">
        <v>0.99</v>
      </c>
      <c r="AB17" s="89" t="s">
        <v>192</v>
      </c>
      <c r="AC17" s="34"/>
      <c r="AD17" s="34"/>
      <c r="AE17" s="30"/>
      <c r="AF17" s="23" t="str">
        <f>+IF(AE17=0,"sin reporte",IF(AE17&gt;=90%,1,(AE17/90%)))</f>
        <v>sin reporte</v>
      </c>
      <c r="AG17" s="21"/>
      <c r="AH17" s="22"/>
      <c r="AI17" s="21"/>
    </row>
    <row r="18" spans="1:35" s="8" customFormat="1" ht="124.5" customHeight="1" x14ac:dyDescent="0.2">
      <c r="A18" s="95"/>
      <c r="B18" s="95"/>
      <c r="C18" s="97"/>
      <c r="D18" s="75" t="s">
        <v>70</v>
      </c>
      <c r="E18" s="75" t="s">
        <v>71</v>
      </c>
      <c r="F18" s="79">
        <v>1</v>
      </c>
      <c r="G18" s="75" t="s">
        <v>72</v>
      </c>
      <c r="H18" s="75" t="s">
        <v>73</v>
      </c>
      <c r="I18" s="75" t="s">
        <v>26</v>
      </c>
      <c r="J18" s="76">
        <v>44562</v>
      </c>
      <c r="K18" s="83">
        <v>44926</v>
      </c>
      <c r="L18" s="78">
        <v>0.15</v>
      </c>
      <c r="M18" s="79">
        <v>0.4</v>
      </c>
      <c r="N18" s="79">
        <v>0.4</v>
      </c>
      <c r="O18" s="80">
        <v>0.05</v>
      </c>
      <c r="P18" s="84"/>
      <c r="Q18" s="82" t="str">
        <f>+IF(P18=0,"Sin reporte",IF(P18&gt;=15%,1,(P18/15%)))</f>
        <v>Sin reporte</v>
      </c>
      <c r="R18" s="81" t="s">
        <v>108</v>
      </c>
      <c r="S18" s="22"/>
      <c r="T18" s="22" t="s">
        <v>178</v>
      </c>
      <c r="U18" s="16"/>
      <c r="V18" s="23" t="str">
        <f>+IF(U18=0,"Sin reporte",IF(U18&gt;=40%,1,(U18/40%)))</f>
        <v>Sin reporte</v>
      </c>
      <c r="W18" s="22" t="s">
        <v>180</v>
      </c>
      <c r="X18" s="20"/>
      <c r="Y18" s="25"/>
      <c r="Z18" s="33"/>
      <c r="AA18" s="23" t="s">
        <v>189</v>
      </c>
      <c r="AB18" s="89" t="s">
        <v>191</v>
      </c>
      <c r="AC18" s="34"/>
      <c r="AD18" s="34"/>
      <c r="AE18" s="16"/>
      <c r="AF18" s="23" t="str">
        <f>+IF(AE18=0,"sin reporte",IF(AE18&gt;=5%,1,(AE18/5%)))</f>
        <v>sin reporte</v>
      </c>
      <c r="AG18" s="21"/>
      <c r="AH18" s="22"/>
      <c r="AI18" s="21"/>
    </row>
    <row r="19" spans="1:35" s="8" customFormat="1" ht="115.5" customHeight="1" x14ac:dyDescent="0.25">
      <c r="A19" s="95"/>
      <c r="B19" s="95"/>
      <c r="C19" s="97"/>
      <c r="D19" s="46" t="s">
        <v>74</v>
      </c>
      <c r="E19" s="46" t="s">
        <v>75</v>
      </c>
      <c r="F19" s="46" t="s">
        <v>76</v>
      </c>
      <c r="G19" s="46" t="s">
        <v>77</v>
      </c>
      <c r="H19" s="46" t="s">
        <v>78</v>
      </c>
      <c r="I19" s="46" t="s">
        <v>26</v>
      </c>
      <c r="J19" s="48">
        <v>44562</v>
      </c>
      <c r="K19" s="65">
        <v>44926</v>
      </c>
      <c r="L19" s="50">
        <v>0.1</v>
      </c>
      <c r="M19" s="50">
        <v>0.3</v>
      </c>
      <c r="N19" s="50">
        <v>0.2</v>
      </c>
      <c r="O19" s="51">
        <v>0.2</v>
      </c>
      <c r="P19" s="16">
        <v>0.1</v>
      </c>
      <c r="Q19" s="23">
        <f>+IF(P19=0,"Sin reporte",IF(P19&gt;=10%,1,(P19/10%)))</f>
        <v>1</v>
      </c>
      <c r="R19" s="72" t="s">
        <v>109</v>
      </c>
      <c r="S19" s="22" t="s">
        <v>94</v>
      </c>
      <c r="T19" s="22" t="s">
        <v>176</v>
      </c>
      <c r="U19" s="16">
        <v>0.3</v>
      </c>
      <c r="V19" s="23">
        <f>+IF(U19=0,"Sin reporte",IF(U19&gt;=30%,1,(U19/30%)))</f>
        <v>1</v>
      </c>
      <c r="W19" s="22" t="s">
        <v>188</v>
      </c>
      <c r="X19" s="20"/>
      <c r="Y19" s="25"/>
      <c r="Z19" s="33"/>
      <c r="AA19" s="23">
        <v>1</v>
      </c>
      <c r="AB19" s="34" t="s">
        <v>193</v>
      </c>
      <c r="AC19" s="34"/>
      <c r="AD19" s="34"/>
      <c r="AE19" s="16"/>
      <c r="AF19" s="23" t="str">
        <f>+IF(AE19=0,"sin reporte",IF(AE19&gt;=20%,1,(AE19/20%)))</f>
        <v>sin reporte</v>
      </c>
      <c r="AG19" s="21"/>
      <c r="AH19" s="22"/>
      <c r="AI19" s="21"/>
    </row>
    <row r="20" spans="1:35" s="8" customFormat="1" ht="102.75" customHeight="1" x14ac:dyDescent="0.25">
      <c r="A20" s="95"/>
      <c r="B20" s="95"/>
      <c r="C20" s="97"/>
      <c r="D20" s="46" t="s">
        <v>79</v>
      </c>
      <c r="E20" s="46" t="s">
        <v>80</v>
      </c>
      <c r="F20" s="47">
        <v>1</v>
      </c>
      <c r="G20" s="46" t="s">
        <v>81</v>
      </c>
      <c r="H20" s="46" t="s">
        <v>82</v>
      </c>
      <c r="I20" s="46" t="s">
        <v>26</v>
      </c>
      <c r="J20" s="48">
        <v>44562</v>
      </c>
      <c r="K20" s="66">
        <v>44926</v>
      </c>
      <c r="L20" s="50">
        <v>0.15</v>
      </c>
      <c r="M20" s="50">
        <v>0.25</v>
      </c>
      <c r="N20" s="50">
        <v>0.3</v>
      </c>
      <c r="O20" s="51">
        <v>0.3</v>
      </c>
      <c r="P20" s="16">
        <v>0.15</v>
      </c>
      <c r="Q20" s="23">
        <f>+IF(P20=0,"Sin reporte",IF(P20&gt;=15%,1,(P20/15%)))</f>
        <v>1</v>
      </c>
      <c r="R20" s="74" t="s">
        <v>110</v>
      </c>
      <c r="S20" s="22" t="s">
        <v>94</v>
      </c>
      <c r="T20" s="22" t="s">
        <v>176</v>
      </c>
      <c r="U20" s="16"/>
      <c r="V20" s="23" t="str">
        <f>+IF(U20=0,"Sin reporte",IF(U20&gt;=25%,1,(U20/25%)))</f>
        <v>Sin reporte</v>
      </c>
      <c r="W20" s="22" t="s">
        <v>182</v>
      </c>
      <c r="X20" s="20"/>
      <c r="Y20" s="25"/>
      <c r="Z20" s="33"/>
      <c r="AA20" s="23" t="str">
        <f>+IF(Z20=0,"Sin reporte",IF(Z20&gt;=30%,1,(Z20/30%)))</f>
        <v>Sin reporte</v>
      </c>
      <c r="AB20" s="34" t="s">
        <v>194</v>
      </c>
      <c r="AC20" s="34"/>
      <c r="AD20" s="34"/>
      <c r="AE20" s="16"/>
      <c r="AF20" s="23" t="str">
        <f>+IF(AE20=0,"sin reporte",IF(AE20&gt;=30%,1,(AE20/30%)))</f>
        <v>sin reporte</v>
      </c>
      <c r="AG20" s="21"/>
      <c r="AH20" s="22"/>
      <c r="AI20" s="21"/>
    </row>
    <row r="21" spans="1:35" s="8" customFormat="1" ht="132" customHeight="1" x14ac:dyDescent="0.2">
      <c r="A21" s="95"/>
      <c r="B21" s="95"/>
      <c r="C21" s="57" t="s">
        <v>83</v>
      </c>
      <c r="D21" s="57" t="s">
        <v>84</v>
      </c>
      <c r="E21" s="57" t="s">
        <v>85</v>
      </c>
      <c r="F21" s="57" t="s">
        <v>86</v>
      </c>
      <c r="G21" s="57" t="s">
        <v>87</v>
      </c>
      <c r="H21" s="57" t="s">
        <v>88</v>
      </c>
      <c r="I21" s="57" t="s">
        <v>49</v>
      </c>
      <c r="J21" s="58">
        <v>44593</v>
      </c>
      <c r="K21" s="67">
        <v>44834</v>
      </c>
      <c r="L21" s="60">
        <v>1</v>
      </c>
      <c r="M21" s="60">
        <v>1</v>
      </c>
      <c r="N21" s="60">
        <v>1</v>
      </c>
      <c r="O21" s="61">
        <v>1</v>
      </c>
      <c r="P21" s="71">
        <v>1</v>
      </c>
      <c r="Q21" s="23">
        <f>+IF(P21=0,"Sin reporte",IF(P21&gt;=1,1,(P21/1)))</f>
        <v>1</v>
      </c>
      <c r="R21" s="22" t="s">
        <v>195</v>
      </c>
      <c r="S21" s="22" t="s">
        <v>94</v>
      </c>
      <c r="T21" s="22" t="s">
        <v>176</v>
      </c>
      <c r="U21" s="16"/>
      <c r="V21" s="23" t="str">
        <f>+IF(U21=0,"Sin reporte",IF(U21&gt;=1,1,(U21/1)))</f>
        <v>Sin reporte</v>
      </c>
      <c r="W21" s="22" t="s">
        <v>183</v>
      </c>
      <c r="X21" s="20"/>
      <c r="Y21" s="25"/>
      <c r="Z21" s="33"/>
      <c r="AA21" s="23" t="str">
        <f>+IF(Z21=0,"Sin rporte",IF(Z21&gt;=1,1,(Z21/1)))</f>
        <v>Sin rporte</v>
      </c>
      <c r="AB21" s="34" t="s">
        <v>196</v>
      </c>
      <c r="AC21" s="34"/>
      <c r="AD21" s="34"/>
      <c r="AE21" s="16"/>
      <c r="AF21" s="23" t="str">
        <f>+IF(AE21=0,"sin reporte",IF(AE21&gt;=1,1,(AE21/1)))</f>
        <v>sin reporte</v>
      </c>
      <c r="AG21" s="21"/>
      <c r="AH21" s="22"/>
      <c r="AI21" s="21"/>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85"/>
      <c r="X22" s="13"/>
      <c r="Y22" s="26"/>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85"/>
      <c r="X23" s="13"/>
      <c r="Y23" s="26"/>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85"/>
      <c r="X24" s="13"/>
      <c r="Y24" s="26"/>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7"/>
    </row>
    <row r="26" spans="1:35" ht="15.75" x14ac:dyDescent="0.25">
      <c r="A26" s="7"/>
      <c r="B26" s="7"/>
      <c r="C26" s="7"/>
      <c r="D26" s="7"/>
      <c r="E26" s="7"/>
      <c r="F26" s="7"/>
      <c r="G26" s="7"/>
      <c r="H26" s="7"/>
      <c r="I26" s="7"/>
      <c r="J26" s="7"/>
      <c r="K26" s="7"/>
      <c r="L26" s="7"/>
      <c r="M26" s="7"/>
      <c r="N26" s="7"/>
      <c r="O26" s="7"/>
      <c r="Y26" s="27"/>
    </row>
    <row r="27" spans="1:35" ht="15.75" x14ac:dyDescent="0.25">
      <c r="A27" s="7"/>
      <c r="B27" s="7"/>
      <c r="C27" s="7"/>
      <c r="D27" s="7"/>
      <c r="E27" s="7"/>
      <c r="F27" s="7"/>
      <c r="G27" s="7"/>
      <c r="H27" s="7"/>
      <c r="I27" s="7"/>
      <c r="J27" s="7"/>
      <c r="K27" s="7"/>
      <c r="L27" s="7"/>
      <c r="M27" s="7"/>
      <c r="N27" s="7"/>
      <c r="O27" s="7"/>
      <c r="Y27" s="27"/>
    </row>
    <row r="28" spans="1:35" ht="15.75" x14ac:dyDescent="0.25">
      <c r="A28" s="7"/>
      <c r="B28" s="7"/>
      <c r="C28" s="7"/>
      <c r="D28" s="7"/>
      <c r="E28" s="7"/>
      <c r="F28" s="7"/>
      <c r="G28" s="7"/>
      <c r="H28" s="7"/>
      <c r="I28" s="7"/>
      <c r="J28" s="7"/>
      <c r="K28" s="7"/>
      <c r="L28" s="7"/>
      <c r="M28" s="7"/>
      <c r="N28" s="7"/>
      <c r="O28" s="7"/>
      <c r="Y28" s="27"/>
    </row>
    <row r="29" spans="1:35" ht="15.75" x14ac:dyDescent="0.25">
      <c r="A29" s="7"/>
      <c r="B29" s="7"/>
      <c r="C29" s="7"/>
      <c r="D29" s="7"/>
      <c r="E29" s="7"/>
      <c r="F29" s="7"/>
      <c r="G29" s="7"/>
      <c r="H29" s="7"/>
      <c r="I29" s="7"/>
      <c r="J29" s="7"/>
      <c r="K29" s="7"/>
      <c r="L29" s="7"/>
      <c r="M29" s="7"/>
      <c r="N29" s="7"/>
      <c r="O29" s="7"/>
      <c r="Y29" s="27"/>
    </row>
    <row r="30" spans="1:35" ht="15.75" x14ac:dyDescent="0.25">
      <c r="A30" s="7"/>
      <c r="B30" s="7"/>
      <c r="C30" s="7"/>
      <c r="D30" s="7"/>
      <c r="E30" s="7"/>
      <c r="F30" s="7"/>
      <c r="G30" s="7"/>
      <c r="H30" s="7"/>
      <c r="I30" s="7"/>
      <c r="J30" s="7"/>
      <c r="K30" s="7"/>
      <c r="L30" s="7"/>
      <c r="M30" s="7"/>
      <c r="N30" s="7"/>
      <c r="O30" s="7"/>
      <c r="Y30" s="27"/>
    </row>
    <row r="31" spans="1:35" ht="15.75" x14ac:dyDescent="0.25">
      <c r="A31" s="7"/>
      <c r="B31" s="7"/>
      <c r="C31" s="7"/>
      <c r="D31" s="7"/>
      <c r="E31" s="7"/>
      <c r="F31" s="7"/>
      <c r="G31" s="7"/>
      <c r="H31" s="7"/>
      <c r="I31" s="7"/>
      <c r="J31" s="7"/>
      <c r="K31" s="7"/>
      <c r="L31" s="7"/>
      <c r="M31" s="7"/>
      <c r="N31" s="7"/>
      <c r="O31" s="7"/>
      <c r="Y31" s="27"/>
    </row>
    <row r="32" spans="1:35" ht="15.75" x14ac:dyDescent="0.25">
      <c r="A32" s="7"/>
      <c r="B32" s="7"/>
      <c r="C32" s="7"/>
      <c r="D32" s="7"/>
      <c r="E32" s="7"/>
      <c r="F32" s="7"/>
      <c r="G32" s="7"/>
      <c r="H32" s="7"/>
      <c r="I32" s="7"/>
      <c r="J32" s="7"/>
      <c r="K32" s="7"/>
      <c r="L32" s="7"/>
      <c r="M32" s="7"/>
      <c r="N32" s="7"/>
      <c r="O32" s="7"/>
      <c r="Y32" s="27"/>
    </row>
    <row r="33" spans="1:25" ht="15.75" x14ac:dyDescent="0.25">
      <c r="A33" s="7"/>
      <c r="B33" s="7"/>
      <c r="C33" s="7"/>
      <c r="D33" s="7"/>
      <c r="E33" s="7"/>
      <c r="F33" s="7"/>
      <c r="G33" s="7"/>
      <c r="H33" s="7"/>
      <c r="I33" s="7"/>
      <c r="J33" s="7"/>
      <c r="K33" s="7"/>
      <c r="L33" s="7"/>
      <c r="M33" s="7"/>
      <c r="N33" s="7"/>
      <c r="O33" s="7"/>
      <c r="Y33" s="27"/>
    </row>
    <row r="34" spans="1:25" ht="15.75" x14ac:dyDescent="0.25">
      <c r="A34" s="7"/>
      <c r="B34" s="7"/>
      <c r="C34" s="7"/>
      <c r="D34" s="7"/>
      <c r="E34" s="7"/>
      <c r="F34" s="7"/>
      <c r="G34" s="7"/>
      <c r="H34" s="7"/>
      <c r="I34" s="7"/>
      <c r="J34" s="7"/>
      <c r="K34" s="7"/>
      <c r="L34" s="7"/>
      <c r="M34" s="7"/>
      <c r="N34" s="7"/>
      <c r="O34" s="7"/>
      <c r="Y34" s="27"/>
    </row>
    <row r="35" spans="1:25" ht="15.75" x14ac:dyDescent="0.25">
      <c r="A35" s="7"/>
      <c r="B35" s="7"/>
      <c r="C35" s="7"/>
      <c r="D35" s="7"/>
      <c r="E35" s="7"/>
      <c r="F35" s="7"/>
      <c r="G35" s="7"/>
      <c r="H35" s="7"/>
      <c r="I35" s="7"/>
      <c r="J35" s="7"/>
      <c r="K35" s="7"/>
      <c r="L35" s="7"/>
      <c r="M35" s="7"/>
      <c r="N35" s="7"/>
      <c r="O35" s="7"/>
      <c r="Y35" s="27"/>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 ref="F4:F6"/>
    <mergeCell ref="A4:A6"/>
    <mergeCell ref="B4:B6"/>
    <mergeCell ref="C4:C6"/>
    <mergeCell ref="D4:D6"/>
    <mergeCell ref="E4:E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1 R14 R16" xr:uid="{8EB89209-DCB8-486C-9E48-ACE040B28C6C}">
      <formula1>R2</formula1>
      <formula2>R3</formula2>
    </dataValidation>
    <dataValidation type="list" allowBlank="1" showInputMessage="1" showErrorMessage="1" errorTitle="Error Reporte validado" error="Debe escoger alguna de las dos opciones disponibles." promptTitle="Reporte validado" sqref="S7:S21 X7:X21 AH7:AH21" xr:uid="{B88BC321-7BE7-47DC-BA20-D931FE844C87}">
      <formula1>$S$2:$S$3</formula1>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5 R18" xr:uid="{68F7DE67-D7A6-413A-A045-6BD5FB54E007}"/>
  </dataValidation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7" t="s">
        <v>111</v>
      </c>
      <c r="B1" s="106" t="s">
        <v>112</v>
      </c>
      <c r="C1" s="107" t="s">
        <v>113</v>
      </c>
      <c r="D1" s="107" t="s">
        <v>114</v>
      </c>
      <c r="E1" s="107" t="s">
        <v>115</v>
      </c>
      <c r="F1" s="107" t="s">
        <v>116</v>
      </c>
      <c r="G1" s="107" t="s">
        <v>117</v>
      </c>
      <c r="H1" s="106" t="s">
        <v>118</v>
      </c>
      <c r="I1" s="103" t="s">
        <v>119</v>
      </c>
      <c r="J1" s="105"/>
      <c r="K1" s="103" t="s">
        <v>120</v>
      </c>
      <c r="L1" s="104"/>
      <c r="M1" s="104"/>
      <c r="N1" s="104"/>
      <c r="O1" s="105"/>
    </row>
    <row r="2" spans="1:15" ht="90" x14ac:dyDescent="0.2">
      <c r="A2" s="108"/>
      <c r="B2" s="106"/>
      <c r="C2" s="108"/>
      <c r="D2" s="108"/>
      <c r="E2" s="108"/>
      <c r="F2" s="108"/>
      <c r="G2" s="108"/>
      <c r="H2" s="106"/>
      <c r="I2" s="31" t="s">
        <v>121</v>
      </c>
      <c r="J2" s="31" t="s">
        <v>122</v>
      </c>
      <c r="K2" s="1" t="s">
        <v>123</v>
      </c>
      <c r="L2" s="1" t="s">
        <v>124</v>
      </c>
      <c r="M2" s="2" t="s">
        <v>125</v>
      </c>
      <c r="N2" s="1" t="s">
        <v>126</v>
      </c>
      <c r="O2" s="31" t="s">
        <v>127</v>
      </c>
    </row>
    <row r="3" spans="1:15" ht="12.75" customHeight="1" x14ac:dyDescent="0.2">
      <c r="A3" s="6" t="s">
        <v>128</v>
      </c>
      <c r="B3" t="s">
        <v>129</v>
      </c>
      <c r="M3" s="3" t="s">
        <v>130</v>
      </c>
    </row>
    <row r="4" spans="1:15" ht="12.75" customHeight="1" x14ac:dyDescent="0.2">
      <c r="A4" s="6" t="s">
        <v>131</v>
      </c>
      <c r="B4" t="s">
        <v>132</v>
      </c>
      <c r="M4" s="4" t="s">
        <v>133</v>
      </c>
    </row>
    <row r="5" spans="1:15" ht="12.75" customHeight="1" x14ac:dyDescent="0.2">
      <c r="A5" s="6" t="s">
        <v>134</v>
      </c>
      <c r="B5" t="s">
        <v>135</v>
      </c>
      <c r="M5" s="5" t="s">
        <v>136</v>
      </c>
    </row>
    <row r="6" spans="1:15" ht="12.75" customHeight="1" x14ac:dyDescent="0.2">
      <c r="A6" s="6" t="s">
        <v>137</v>
      </c>
      <c r="B6" t="s">
        <v>138</v>
      </c>
      <c r="M6" s="4" t="s">
        <v>139</v>
      </c>
    </row>
    <row r="7" spans="1:15" ht="12.75" customHeight="1" x14ac:dyDescent="0.2">
      <c r="A7" s="6" t="s">
        <v>140</v>
      </c>
      <c r="M7" s="5" t="s">
        <v>141</v>
      </c>
    </row>
    <row r="8" spans="1:15" ht="12.75" customHeight="1" x14ac:dyDescent="0.2">
      <c r="A8" s="6" t="s">
        <v>142</v>
      </c>
      <c r="M8" s="4" t="s">
        <v>143</v>
      </c>
    </row>
    <row r="9" spans="1:15" ht="12.75" customHeight="1" x14ac:dyDescent="0.2">
      <c r="A9" s="6" t="s">
        <v>144</v>
      </c>
      <c r="M9" s="5" t="s">
        <v>145</v>
      </c>
    </row>
    <row r="10" spans="1:15" ht="12.75" customHeight="1" x14ac:dyDescent="0.2">
      <c r="M10" s="4" t="s">
        <v>146</v>
      </c>
    </row>
    <row r="11" spans="1:15" ht="12.75" customHeight="1" x14ac:dyDescent="0.2">
      <c r="M11" s="5" t="s">
        <v>147</v>
      </c>
    </row>
    <row r="12" spans="1:15" ht="12.75" customHeight="1" x14ac:dyDescent="0.2">
      <c r="M12" s="4" t="s">
        <v>148</v>
      </c>
    </row>
    <row r="13" spans="1:15" ht="12.75" customHeight="1" x14ac:dyDescent="0.2">
      <c r="M13" s="5" t="s">
        <v>149</v>
      </c>
    </row>
    <row r="14" spans="1:15" ht="12.75" customHeight="1" x14ac:dyDescent="0.2">
      <c r="M14" s="4" t="s">
        <v>150</v>
      </c>
    </row>
    <row r="15" spans="1:15" ht="12.75" customHeight="1" x14ac:dyDescent="0.2">
      <c r="M15" s="5" t="s">
        <v>151</v>
      </c>
    </row>
    <row r="16" spans="1:15" ht="12.75" customHeight="1" x14ac:dyDescent="0.2">
      <c r="M16" s="4" t="s">
        <v>152</v>
      </c>
    </row>
    <row r="17" spans="13:13" ht="12.75" customHeight="1" x14ac:dyDescent="0.2">
      <c r="M17" s="5" t="s">
        <v>153</v>
      </c>
    </row>
    <row r="18" spans="13:13" ht="12.75" customHeight="1" x14ac:dyDescent="0.2">
      <c r="M18" s="5" t="s">
        <v>154</v>
      </c>
    </row>
    <row r="19" spans="13:13" ht="12.75" customHeight="1" x14ac:dyDescent="0.2">
      <c r="M19" s="4" t="s">
        <v>155</v>
      </c>
    </row>
    <row r="20" spans="13:13" ht="12.75" customHeight="1" x14ac:dyDescent="0.2">
      <c r="M20" s="5" t="s">
        <v>156</v>
      </c>
    </row>
    <row r="21" spans="13:13" ht="12.75" customHeight="1" x14ac:dyDescent="0.2">
      <c r="M21" s="4" t="s">
        <v>157</v>
      </c>
    </row>
    <row r="22" spans="13:13" ht="12.75" customHeight="1" x14ac:dyDescent="0.2">
      <c r="M22" s="5" t="s">
        <v>158</v>
      </c>
    </row>
    <row r="23" spans="13:13" ht="12.75" customHeight="1" x14ac:dyDescent="0.2">
      <c r="M23" s="4" t="s">
        <v>159</v>
      </c>
    </row>
    <row r="24" spans="13:13" ht="12.75" customHeight="1" x14ac:dyDescent="0.2">
      <c r="M24" s="5" t="s">
        <v>160</v>
      </c>
    </row>
    <row r="25" spans="13:13" ht="12.75" customHeight="1" x14ac:dyDescent="0.2">
      <c r="M25" s="4" t="s">
        <v>161</v>
      </c>
    </row>
    <row r="26" spans="13:13" ht="12.75" customHeight="1" x14ac:dyDescent="0.2">
      <c r="M26" s="5" t="s">
        <v>162</v>
      </c>
    </row>
    <row r="27" spans="13:13" ht="12.75" customHeight="1" x14ac:dyDescent="0.2">
      <c r="M27" s="4" t="s">
        <v>163</v>
      </c>
    </row>
    <row r="28" spans="13:13" ht="12.75" customHeight="1" x14ac:dyDescent="0.2">
      <c r="M28" s="5" t="s">
        <v>164</v>
      </c>
    </row>
    <row r="29" spans="13:13" ht="12.75" customHeight="1" x14ac:dyDescent="0.2">
      <c r="M29" s="4" t="s">
        <v>165</v>
      </c>
    </row>
    <row r="30" spans="13:13" ht="12.75" customHeight="1" x14ac:dyDescent="0.2">
      <c r="M30" s="4" t="s">
        <v>166</v>
      </c>
    </row>
    <row r="31" spans="13:13" ht="12.75" customHeight="1" x14ac:dyDescent="0.2">
      <c r="M31" s="5" t="s">
        <v>167</v>
      </c>
    </row>
    <row r="32" spans="13:13" ht="12.75" customHeight="1" x14ac:dyDescent="0.2">
      <c r="M32" s="4" t="s">
        <v>168</v>
      </c>
    </row>
    <row r="33" spans="13:13" ht="12.75" customHeight="1" x14ac:dyDescent="0.2">
      <c r="M33" s="5" t="s">
        <v>169</v>
      </c>
    </row>
    <row r="34" spans="13:13" ht="12.75" customHeight="1" x14ac:dyDescent="0.2">
      <c r="M34" s="4" t="s">
        <v>170</v>
      </c>
    </row>
    <row r="35" spans="13:13" ht="12.75" customHeight="1" x14ac:dyDescent="0.2">
      <c r="M35" s="5" t="s">
        <v>171</v>
      </c>
    </row>
    <row r="36" spans="13:13" ht="12.75" customHeight="1" x14ac:dyDescent="0.2">
      <c r="M36" s="4" t="s">
        <v>172</v>
      </c>
    </row>
    <row r="37" spans="13:13" ht="12.75" customHeight="1" x14ac:dyDescent="0.2">
      <c r="M37" s="5" t="s">
        <v>173</v>
      </c>
    </row>
    <row r="38" spans="13:13" ht="12.75" customHeight="1" x14ac:dyDescent="0.2">
      <c r="M38" s="4" t="s">
        <v>174</v>
      </c>
    </row>
    <row r="39" spans="13:13" ht="12.75" customHeight="1" x14ac:dyDescent="0.2">
      <c r="M39" s="5" t="s">
        <v>175</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Formulación 2022</vt:lpstr>
      <vt:lpstr>ICETEX</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Xeeboll Johana Niño Acosta</cp:lastModifiedBy>
  <cp:revision/>
  <dcterms:created xsi:type="dcterms:W3CDTF">2008-08-05T17:06:18Z</dcterms:created>
  <dcterms:modified xsi:type="dcterms:W3CDTF">2023-01-20T16:36:07Z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