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66925"/>
  <mc:AlternateContent xmlns:mc="http://schemas.openxmlformats.org/markup-compatibility/2006">
    <mc:Choice Requires="x15">
      <x15ac:absPath xmlns:x15ac="http://schemas.microsoft.com/office/spreadsheetml/2010/11/ac" url="D:\WORK 2022\Icetex Andrew S 2021\2022\E-KOGUI I-2022\"/>
    </mc:Choice>
  </mc:AlternateContent>
  <xr:revisionPtr revIDLastSave="0" documentId="13_ncr:1_{DF5DCD0D-5A4D-4B5E-AFAC-328982C4A9BF}" xr6:coauthVersionLast="47" xr6:coauthVersionMax="47" xr10:uidLastSave="{00000000-0000-0000-0000-000000000000}"/>
  <bookViews>
    <workbookView xWindow="-120" yWindow="-120" windowWidth="29040" windowHeight="15840" tabRatio="777" firstSheet="1"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<sst xmlns="http://schemas.openxmlformats.org/spreadsheetml/2006/main" count="270" uniqueCount="196">
  <si>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</si>
  <si>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</si>
  <si>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</si>
  <si>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</si>
  <si>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</si>
  <si>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</si>
  <si>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</si>
  <si>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</si>
  <si>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</si>
  <si>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</si>
  <si>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</si>
  <si>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</si>
  <si>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</si>
  <si>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</si>
  <si>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</si>
  <si>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</si>
  <si>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</si>
  <si>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</si>
  <si>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</si>
  <si>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</si>
  <si>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</si>
  <si>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</si>
  <si>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</si>
  <si>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</si>
  <si>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</si>
  <si>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</si>
  <si>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</si>
  <si>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</si>
  <si>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</si>
  <si>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</si>
  <si>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</si>
  <si>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</si>
  <si>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</si>
  <si>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</si>
  <si>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</si>
  <si>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</si>
  <si>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</si>
  <si>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</si>
  <si>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</si>
  <si>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</si>
  <si>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</si>
  <si>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</si>
  <si>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</si>
  <si>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</si>
  <si>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</si>
  <si>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</si>
  <si>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</si>
  <si>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</si>
  <si>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</si>
  <si>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</si>
  <si>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</si>
  <si>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</si>
  <si>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</si>
  <si>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</si>
  <si>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</si>
  <si>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</si>
  <si>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</si>
  <si>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</si>
  <si>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</si>
  <si>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</si>
  <si>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</si>
  <si>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</si>
  <si>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</si>
  <si>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</si>
  <si>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</si>
  <si>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</si>
  <si>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</si>
  <si>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</si>
  <si>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</si>
  <si>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</si>
  <si>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</si>
  <si>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</si>
  <si>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</si>
  <si>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</si>
  <si>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</si>
  <si>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</si>
  <si>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</si>
  <si>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</si>
  <si>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</si>
  <si>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</si>
  <si>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</si>
  <si>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</si>
  <si>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</si>
  <si>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</si>
  <si>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</si>
  <si>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</si>
  <si>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</si>
  <si>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</si>
  <si>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</si>
  <si>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</si>
  <si>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</si>
  <si>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</si>
  <si>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</si>
  <si>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</si>
  <si>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</si>
  <si>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</si>
  <si>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</si>
  <si>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</si>
  <si>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</si>
  <si>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</si>
  <si>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</si>
  <si>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</si>
  <si>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</si>
  <si>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</si>
  <si>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</si>
  <si>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</si>
  <si>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</si>
  <si>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</si>
  <si>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</si>
  <si>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</si>
  <si>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</si>
  <si>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</si>
  <si>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</si>
  <si>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</si>
  <si>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</si>
  <si>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</si>
  <si>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</si>
  <si>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</si>
  <si>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</si>
  <si>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</si>
  <si>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</si>
  <si>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</si>
  <si>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</si>
  <si>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</si>
  <si>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</si>
  <si>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</si>
  <si>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</si>
  <si>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</si>
  <si>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</si>
  <si>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</si>
  <si>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</si>
  <si>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</si>
  <si>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</si>
  <si>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</si>
  <si>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</si>
  <si>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</si>
  <si>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</si>
  <si>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</si>
  <si>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</si>
  <si>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</si>
  <si>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</si>
  <si>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</si>
  <si>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</si>
  <si>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</si>
  <si>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</si>
  <si>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</si>
  <si>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</si>
  <si>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PREJUDICIALES TERMINADAS SEGUNDO SEMESTRE 2021</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</si>
  <si>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</si>
  <si>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</si>
  <si>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</si>
  <si>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</si>
  <si>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</si>
  <si>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</si>
  <si>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</si>
  <si>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</si>
  <si>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</si>
  <si>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</si>
  <si>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</si>
  <si>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</si>
  <si>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</si>
  <si>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</si>
  <si>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</si>
  <si>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</si>
  <si>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</si>
  <si>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</si>
  <si>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</si>
  <si>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</si>
  <si>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</si>
  <si>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</si>
  <si>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</si>
  <si>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</si>
  <si>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</si>
  <si>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</si>
  <si>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</si>
  <si>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</si>
  <si>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</si>
  <si>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</si>
  <si>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</si>
  <si>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</si>
  <si>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</si>
  <si>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</si>
  <si>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</si>
  <si>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</si>
  <si>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</si>
  <si>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</si>
  <si>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</si>
  <si>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</si>
  <si>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</si>
  <si>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DORIS POVEDA BELTRÁN</t>
  </si>
  <si>
    <t>ANA LUCY CASTRO CASTRO</t>
  </si>
  <si>
    <t>CARLOS JAVIER RODRÍGUEZ ORDOÑEZ</t>
  </si>
  <si>
    <t>RICARDO CORTÉS PARDO</t>
  </si>
  <si>
    <t>Sin observaciones</t>
  </si>
  <si>
    <t>I) LA FUENTE DE LA INFORMACIÓN QUE REPORTA LA OFICINA ASESORA JURÍDICA ES LA MISMA INFORMACIÓN QUE REPOSA EN EL SISTEMA E-KOGUI.</t>
  </si>
  <si>
    <t xml:space="preserve">I) LA FUENTE DE LA INFORMACIÓN QUE REPORTA LA OFICINA ASESORA JURÍDICA ES LA MISMA INFORMACIÓN QUE REPOSA EN EL SISTEMA E-KOGUI.                                                              2) EN 8 DE LOS 10 CASOS DE LA MUESTRA ESCOGIDA PARA VERIFICAR LAS CONDENAS, NO SE ENCONTRÓ DILIGENCIADA LA INFORMACIÓN EN LA CASILLA DE SENTIDO DEL FALLO, LOS OTROS DOS REPORTAN SENTIDO FAVORABLE.  ESTOS OCHO CASOS SON PROCESOS EJECUTIVOS, EN LO CUALES, SEGÚN REPORTA LA OAJ, EL SISTEMA NO ESTÁ PARAMETRIZADO PARA DILIGENCIAR EL SENTIDO DEL FALLO.   3) PROCESO E-KOGUI 2304359 SIN CALIFICACIÓN DE PROBABILIDAD DE PERDER EL CASO. EL PROCESO SE CALIFICÓ EL 22 DE JULIO DE 2022, UNA VEZ CONTESTADA LA DEMANDA, SEGÚN SE VERIFICÓ EN LA TRAZA DEL SISTEMA Y CON EL ADMINISTRADOR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</si>
</sst>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2" fillId="3" borderId="19" xfId="0" applyFont="1" applyFill="1" applyBorder="1" applyAlignment="1">
      <alignment horizontal="center"/>
    </xf>
    <xf numFmtId="0" fontId="0" fillId="2" borderId="0" xfId="0" applyFill="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xr:uid="{00000000-0005-0000-0000-000000000000}"/>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USUARIOS!A1" Type="http://schemas.openxmlformats.org/officeDocument/2006/relationships/hyperlink"/>
<Relationship Id="rId5" Target="#ABOGADOS!A1" Type="http://schemas.openxmlformats.org/officeDocument/2006/relationships/hyperlink"/>
<Relationship Id="rId6" Target="#PAGOS!A1" Type="http://schemas.openxmlformats.org/officeDocument/2006/relationships/hyperlink"/>
<Relationship Id="rId7" Target="#'Resumen General'!A1" Type="http://schemas.openxmlformats.org/officeDocument/2006/relationships/hyperlink"/>
</Relationships>

</file>

<file path=xl/drawings/_rels/drawing2.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ABOGADOS!A1" Type="http://schemas.openxmlformats.org/officeDocument/2006/relationships/hyperlink"/>
<Relationship Id="rId6" Target="#PAGOS!A1" Type="http://schemas.openxmlformats.org/officeDocument/2006/relationships/hyperlink"/>
</Relationships>

</file>

<file path=xl/drawings/_rels/drawing3.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4.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ABOGADO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5.xml.rels><?xml version="1.0" encoding="UTF-8" standalone="no"?>
<Relationships xmlns="http://schemas.openxmlformats.org/package/2006/relationships">
<Relationship Id="rId1" Target="#ABOGADO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6.xml.rels><?xml version="1.0" encoding="UTF-8" standalone="no"?>
<Relationships xmlns="http://schemas.openxmlformats.org/package/2006/relationships">
<Relationship Id="rId1" Target="#PREJUDICIALES!A1" Type="http://schemas.openxmlformats.org/officeDocument/2006/relationships/hyperlink"/>
<Relationship Id="rId2" Target="#ABOGAD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7.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ABOGADOS!A1" Type="http://schemas.openxmlformats.org/officeDocument/2006/relationships/hyperlink"/>
</Relationships>

</file>

<file path=xl/drawings/_rels/drawing8.xml.rels><?xml version="1.0" encoding="UTF-8" standalone="no"?>
<Relationships xmlns="http://schemas.openxmlformats.org/package/2006/relationships">
<Relationship Id="rId1" Target="#Principal!A1" Type="http://schemas.openxmlformats.org/officeDocument/2006/relationships/hyperlink"/>
</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4.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3" t="s">
        <v>75</v>
      </c>
      <c r="C3" s="94"/>
      <c r="D3" s="94"/>
      <c r="E3" s="94"/>
      <c r="F3" s="94"/>
      <c r="G3" s="94"/>
      <c r="H3" s="94"/>
      <c r="I3" s="94"/>
      <c r="J3" s="94"/>
      <c r="K3" s="94"/>
      <c r="L3" s="94"/>
      <c r="M3" s="94"/>
      <c r="N3" s="94"/>
      <c r="O3" s="95"/>
    </row>
    <row r="4" spans="2:15" ht="23.25" x14ac:dyDescent="0.35">
      <c r="B4" s="93" t="s">
        <v>11</v>
      </c>
      <c r="C4" s="94"/>
      <c r="D4" s="94"/>
      <c r="E4" s="94"/>
      <c r="F4" s="94"/>
      <c r="G4" s="94"/>
      <c r="H4" s="94"/>
      <c r="I4" s="94"/>
      <c r="J4" s="94"/>
      <c r="K4" s="94"/>
      <c r="L4" s="94"/>
      <c r="M4" s="94"/>
      <c r="N4" s="94"/>
      <c r="O4" s="95"/>
    </row>
    <row r="5" spans="2:15" x14ac:dyDescent="0.25">
      <c r="B5" s="5"/>
      <c r="C5" s="6"/>
      <c r="D5" s="6"/>
      <c r="E5" s="6"/>
      <c r="F5" s="6"/>
      <c r="G5" s="6"/>
      <c r="H5" s="6"/>
      <c r="I5" s="6"/>
      <c r="J5" s="6"/>
      <c r="K5" s="6"/>
      <c r="L5" s="6"/>
      <c r="M5" s="6"/>
      <c r="N5" s="6"/>
      <c r="O5" s="7"/>
    </row>
    <row r="6" spans="2:15" x14ac:dyDescent="0.25">
      <c r="B6" s="5"/>
      <c r="C6" s="96" t="s">
        <v>87</v>
      </c>
      <c r="D6" s="96"/>
      <c r="E6" s="96"/>
      <c r="F6" s="96"/>
      <c r="G6" s="96"/>
      <c r="H6" s="96"/>
      <c r="I6" s="96"/>
      <c r="J6" s="96"/>
      <c r="K6" s="96"/>
      <c r="L6" s="96"/>
      <c r="M6" s="96"/>
      <c r="N6" s="96"/>
      <c r="O6" s="7"/>
    </row>
    <row r="7" spans="2:15" x14ac:dyDescent="0.25">
      <c r="B7" s="5"/>
      <c r="C7" s="96"/>
      <c r="D7" s="96"/>
      <c r="E7" s="96"/>
      <c r="F7" s="96"/>
      <c r="G7" s="96"/>
      <c r="H7" s="96"/>
      <c r="I7" s="96"/>
      <c r="J7" s="96"/>
      <c r="K7" s="96"/>
      <c r="L7" s="96"/>
      <c r="M7" s="96"/>
      <c r="N7" s="9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A19" sqref="A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7" t="s">
        <v>105</v>
      </c>
      <c r="C7" s="98"/>
      <c r="D7" s="98"/>
      <c r="E7" s="98"/>
      <c r="F7" s="98"/>
      <c r="G7" s="99"/>
      <c r="T7" s="1" t="s">
        <v>12</v>
      </c>
    </row>
    <row r="8" spans="2:20" ht="15.75" thickBot="1" x14ac:dyDescent="0.3">
      <c r="B8" s="14"/>
      <c r="C8" s="15"/>
      <c r="D8" s="105" t="s">
        <v>143</v>
      </c>
      <c r="E8" s="105"/>
      <c r="F8" s="15"/>
      <c r="G8" s="16"/>
      <c r="T8" s="1" t="s">
        <v>13</v>
      </c>
    </row>
    <row r="9" spans="2:20" ht="15.75" thickBot="1" x14ac:dyDescent="0.3">
      <c r="B9" s="103" t="s">
        <v>107</v>
      </c>
      <c r="C9" s="104"/>
      <c r="D9" s="79">
        <v>44820</v>
      </c>
      <c r="E9" s="15"/>
      <c r="F9" s="15"/>
      <c r="G9" s="16"/>
      <c r="T9" s="1" t="s">
        <v>14</v>
      </c>
    </row>
    <row r="10" spans="2:20" x14ac:dyDescent="0.25">
      <c r="B10" s="14" t="s">
        <v>145</v>
      </c>
      <c r="C10" s="15"/>
      <c r="D10" s="15"/>
      <c r="E10" s="15"/>
      <c r="F10" s="15"/>
      <c r="G10" s="67">
        <v>43545</v>
      </c>
    </row>
    <row r="11" spans="2:20" x14ac:dyDescent="0.25">
      <c r="B11" s="22" t="s">
        <v>15</v>
      </c>
      <c r="C11" s="23" t="s">
        <v>16</v>
      </c>
      <c r="D11" s="24" t="s">
        <v>6</v>
      </c>
      <c r="E11" s="23" t="s">
        <v>7</v>
      </c>
      <c r="F11" s="23" t="s">
        <v>17</v>
      </c>
      <c r="G11" s="25" t="s">
        <v>76</v>
      </c>
    </row>
    <row r="12" spans="2:20" x14ac:dyDescent="0.25">
      <c r="B12" s="21" t="s">
        <v>0</v>
      </c>
      <c r="C12" s="78" t="s">
        <v>12</v>
      </c>
      <c r="D12" s="79">
        <v>43923</v>
      </c>
      <c r="E12" s="78" t="s">
        <v>189</v>
      </c>
      <c r="F12" s="79">
        <v>44570</v>
      </c>
      <c r="G12" s="80" t="str">
        <f>+IF(C12="SI",IF(F12&lt;$G$10,"DESACTUALIZADO",""),"")</f>
        <v/>
      </c>
      <c r="H12" s="42">
        <f t="shared" ref="H12:H17" si="0">+IF(C12="N/A",1,0)</f>
        <v>0</v>
      </c>
      <c r="I12" s="42">
        <f t="shared" ref="I12:I17" si="1">+IF(C12="Si",1,0)</f>
        <v>1</v>
      </c>
      <c r="J12" s="42">
        <f t="shared" ref="J12:J17" si="2">+IF(C12="No",1,0)</f>
        <v>0</v>
      </c>
    </row>
    <row r="13" spans="2:20" x14ac:dyDescent="0.25">
      <c r="B13" s="21" t="s">
        <v>1</v>
      </c>
      <c r="C13" s="78" t="s">
        <v>12</v>
      </c>
      <c r="D13" s="79">
        <v>43880</v>
      </c>
      <c r="E13" s="78" t="s">
        <v>190</v>
      </c>
      <c r="F13" s="79">
        <v>44742</v>
      </c>
      <c r="G13" s="80" t="str">
        <f t="shared" ref="G13:G17" si="3">+IF(C13="SI",IF(F13&lt;$G$10,"DESACTUALIZADO",""),"")</f>
        <v/>
      </c>
      <c r="H13" s="42">
        <f t="shared" si="0"/>
        <v>0</v>
      </c>
      <c r="I13" s="42">
        <f t="shared" si="1"/>
        <v>1</v>
      </c>
      <c r="J13" s="42">
        <f t="shared" si="2"/>
        <v>0</v>
      </c>
    </row>
    <row r="14" spans="2:20" x14ac:dyDescent="0.25">
      <c r="B14" s="21" t="s">
        <v>2</v>
      </c>
      <c r="C14" s="78" t="s">
        <v>13</v>
      </c>
      <c r="D14" s="92"/>
      <c r="E14" s="78"/>
      <c r="F14" s="79"/>
      <c r="G14" s="80" t="str">
        <f t="shared" si="3"/>
        <v/>
      </c>
      <c r="H14" s="42">
        <f t="shared" si="0"/>
        <v>0</v>
      </c>
      <c r="I14" s="42">
        <f t="shared" si="1"/>
        <v>0</v>
      </c>
      <c r="J14" s="42">
        <f t="shared" si="2"/>
        <v>1</v>
      </c>
      <c r="T14" s="48">
        <v>43545</v>
      </c>
    </row>
    <row r="15" spans="2:20" x14ac:dyDescent="0.25">
      <c r="B15" s="21" t="s">
        <v>3</v>
      </c>
      <c r="C15" s="78" t="s">
        <v>12</v>
      </c>
      <c r="D15" s="79">
        <v>43746</v>
      </c>
      <c r="E15" s="78" t="s">
        <v>191</v>
      </c>
      <c r="F15" s="79">
        <v>44390</v>
      </c>
      <c r="G15" s="80" t="str">
        <f t="shared" si="3"/>
        <v/>
      </c>
      <c r="H15" s="42">
        <f t="shared" si="0"/>
        <v>0</v>
      </c>
      <c r="I15" s="42">
        <f t="shared" si="1"/>
        <v>1</v>
      </c>
      <c r="J15" s="42">
        <f t="shared" si="2"/>
        <v>0</v>
      </c>
    </row>
    <row r="16" spans="2:20" x14ac:dyDescent="0.25">
      <c r="B16" s="21" t="s">
        <v>4</v>
      </c>
      <c r="C16" s="78" t="s">
        <v>12</v>
      </c>
      <c r="D16" s="79">
        <v>44586</v>
      </c>
      <c r="E16" s="78" t="s">
        <v>192</v>
      </c>
      <c r="F16" s="79">
        <v>44742</v>
      </c>
      <c r="G16" s="80" t="str">
        <f t="shared" si="3"/>
        <v/>
      </c>
      <c r="H16" s="42">
        <f t="shared" si="0"/>
        <v>0</v>
      </c>
      <c r="I16" s="42">
        <f t="shared" si="1"/>
        <v>1</v>
      </c>
      <c r="J16" s="42">
        <f t="shared" si="2"/>
        <v>0</v>
      </c>
    </row>
    <row r="17" spans="2:10" x14ac:dyDescent="0.25">
      <c r="B17" s="21" t="s">
        <v>5</v>
      </c>
      <c r="C17" s="78" t="s">
        <v>12</v>
      </c>
      <c r="D17" s="79">
        <v>44586</v>
      </c>
      <c r="E17" s="78" t="s">
        <v>192</v>
      </c>
      <c r="F17" s="79">
        <v>44743</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90</v>
      </c>
      <c r="C19" s="100" t="s">
        <v>193</v>
      </c>
      <c r="D19" s="101"/>
      <c r="E19" s="101"/>
      <c r="F19" s="101"/>
      <c r="G19" s="102"/>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1" priority="14" operator="containsText" text="N/A">
      <formula>NOT(ISERROR(SEARCH("N/A",C12)))</formula>
    </cfRule>
    <cfRule type="containsBlanks" dxfId="40" priority="22">
      <formula>LEN(TRIM(C12))=0</formula>
    </cfRule>
  </conditionalFormatting>
  <conditionalFormatting sqref="D9 D12:F13 E14:F14 D15:F17">
    <cfRule type="containsBlanks" dxfId="39" priority="21">
      <formula>LEN(TRIM(D9))=0</formula>
    </cfRule>
  </conditionalFormatting>
  <conditionalFormatting sqref="C19">
    <cfRule type="containsBlanks" dxfId="38" priority="15">
      <formula>LEN(TRIM(C19))=0</formula>
    </cfRule>
  </conditionalFormatting>
  <conditionalFormatting sqref="D12:F13 E14:F14 D15:F17">
    <cfRule type="expression" dxfId="37" priority="10">
      <formula>OR($C$12="No",$C$12="N/A")</formula>
    </cfRule>
  </conditionalFormatting>
  <conditionalFormatting sqref="E14:F14 D15">
    <cfRule type="expression" dxfId="36" priority="9">
      <formula>OR($C$14="No",$C$14="N/A")</formula>
    </cfRule>
  </conditionalFormatting>
  <conditionalFormatting sqref="D13:F13">
    <cfRule type="expression" dxfId="35" priority="7">
      <formula>OR($C$13="No",$C$13="N/A")</formula>
    </cfRule>
  </conditionalFormatting>
  <conditionalFormatting sqref="D15:F15">
    <cfRule type="expression" dxfId="34" priority="5">
      <formula>OR($C$15="No",$C$15="N/A")</formula>
    </cfRule>
  </conditionalFormatting>
  <conditionalFormatting sqref="D16:F16">
    <cfRule type="expression" dxfId="33" priority="4">
      <formula>OR($C$16="No",$C$16="N/A")</formula>
    </cfRule>
  </conditionalFormatting>
  <conditionalFormatting sqref="D17:F17">
    <cfRule type="expression" dxfId="32" priority="3">
      <formula>OR($C$17="No",$C$17="N/A")</formula>
    </cfRule>
  </conditionalFormatting>
  <conditionalFormatting sqref="F13:F17">
    <cfRule type="expression" dxfId="31" priority="2">
      <formula>OR($C$12="No",$C$12="N/A")</formula>
    </cfRule>
  </conditionalFormatting>
  <conditionalFormatting sqref="D17:E17">
    <cfRule type="expression" dxfId="30" priority="1">
      <formula>OR($C$16="No",$C$16="N/A")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F12:F17 D12:D13 D15:D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t="s">
        <v>143</v>
      </c>
      <c r="E5" s="15"/>
      <c r="F5" s="15"/>
      <c r="G5" s="15"/>
      <c r="H5" s="16"/>
    </row>
    <row r="6" spans="2:22" ht="15" customHeight="1" x14ac:dyDescent="0.25">
      <c r="B6" s="14"/>
      <c r="C6" s="27"/>
      <c r="D6" s="27"/>
      <c r="E6" s="27"/>
      <c r="G6" s="32"/>
      <c r="H6" s="33"/>
    </row>
    <row r="7" spans="2:22" ht="17.25" customHeight="1" x14ac:dyDescent="0.35">
      <c r="B7" s="14"/>
      <c r="C7" s="20" t="s">
        <v>107</v>
      </c>
      <c r="D7" s="79">
        <v>44820</v>
      </c>
      <c r="E7" s="26"/>
      <c r="F7" s="106" t="str">
        <f>"Seleccione una muestra de "&amp;V3&amp;" abogados activos y complete la siguiente tabla"</f>
        <v>Seleccione una muestra de 10 abogados activos y complete la siguiente tabla</v>
      </c>
      <c r="G7" s="107"/>
      <c r="H7" s="33"/>
    </row>
    <row r="8" spans="2:22" x14ac:dyDescent="0.25">
      <c r="B8" s="14"/>
      <c r="D8" s="15"/>
      <c r="E8" s="15"/>
      <c r="F8" s="108"/>
      <c r="G8" s="109"/>
      <c r="H8" s="16"/>
      <c r="T8" s="1" t="s">
        <v>13</v>
      </c>
    </row>
    <row r="9" spans="2:22" ht="23.25" x14ac:dyDescent="0.25">
      <c r="B9" s="14"/>
      <c r="C9" s="34" t="s">
        <v>149</v>
      </c>
      <c r="E9" s="6"/>
      <c r="F9" s="24" t="s">
        <v>94</v>
      </c>
      <c r="G9" s="24" t="s">
        <v>19</v>
      </c>
      <c r="H9" s="16"/>
      <c r="T9" s="1" t="s">
        <v>14</v>
      </c>
    </row>
    <row r="10" spans="2:22" x14ac:dyDescent="0.25">
      <c r="B10" s="14"/>
      <c r="C10" s="23" t="s">
        <v>150</v>
      </c>
      <c r="D10" s="23" t="s">
        <v>23</v>
      </c>
      <c r="E10" s="6"/>
      <c r="F10" s="20" t="s">
        <v>91</v>
      </c>
      <c r="G10" s="78">
        <v>10</v>
      </c>
      <c r="H10" s="16"/>
    </row>
    <row r="11" spans="2:22" x14ac:dyDescent="0.25">
      <c r="B11" s="14"/>
      <c r="C11" s="20" t="s">
        <v>162</v>
      </c>
      <c r="D11" s="78">
        <v>8</v>
      </c>
      <c r="E11" s="6"/>
      <c r="F11" s="20" t="s">
        <v>92</v>
      </c>
      <c r="G11" s="78">
        <v>10</v>
      </c>
      <c r="H11" s="16"/>
    </row>
    <row r="12" spans="2:22" x14ac:dyDescent="0.25">
      <c r="B12" s="14"/>
      <c r="C12" s="20" t="s">
        <v>22</v>
      </c>
      <c r="D12" s="78">
        <v>14</v>
      </c>
      <c r="E12" s="6"/>
      <c r="F12" s="20" t="s">
        <v>93</v>
      </c>
      <c r="G12" s="78">
        <v>10</v>
      </c>
      <c r="H12" s="16"/>
    </row>
    <row r="13" spans="2:22" x14ac:dyDescent="0.25">
      <c r="B13" s="14"/>
      <c r="C13" s="20" t="s">
        <v>26</v>
      </c>
      <c r="D13" s="78">
        <v>14</v>
      </c>
      <c r="E13" s="6"/>
      <c r="F13" s="52" t="s">
        <v>99</v>
      </c>
      <c r="G13" s="51"/>
      <c r="H13" s="16"/>
    </row>
    <row r="14" spans="2:22" x14ac:dyDescent="0.25">
      <c r="B14" s="14"/>
      <c r="E14" s="6"/>
      <c r="F14" s="53" t="s">
        <v>100</v>
      </c>
      <c r="G14" s="54"/>
      <c r="H14" s="16"/>
    </row>
    <row r="15" spans="2:22" x14ac:dyDescent="0.25">
      <c r="B15" s="14"/>
      <c r="E15" s="6"/>
      <c r="H15" s="16"/>
    </row>
    <row r="16" spans="2:22" x14ac:dyDescent="0.25">
      <c r="B16" s="14"/>
      <c r="C16" s="23" t="s">
        <v>24</v>
      </c>
      <c r="D16" s="23" t="s">
        <v>23</v>
      </c>
      <c r="E16" s="6"/>
      <c r="F16" s="24" t="s">
        <v>103</v>
      </c>
      <c r="G16" s="24" t="s">
        <v>19</v>
      </c>
      <c r="H16" s="16"/>
    </row>
    <row r="17" spans="2:8" x14ac:dyDescent="0.25">
      <c r="B17" s="14"/>
      <c r="C17" s="20" t="s">
        <v>163</v>
      </c>
      <c r="D17" s="78">
        <v>0</v>
      </c>
      <c r="E17" s="6"/>
      <c r="F17" s="20" t="s">
        <v>106</v>
      </c>
      <c r="G17" s="78">
        <v>14</v>
      </c>
      <c r="H17" s="16"/>
    </row>
    <row r="18" spans="2:8" x14ac:dyDescent="0.25">
      <c r="B18" s="14"/>
      <c r="C18" s="20" t="s">
        <v>181</v>
      </c>
      <c r="D18" s="78">
        <v>0</v>
      </c>
      <c r="E18" s="6"/>
      <c r="F18" s="49" t="s">
        <v>77</v>
      </c>
      <c r="G18" s="78">
        <v>0</v>
      </c>
      <c r="H18" s="16"/>
    </row>
    <row r="19" spans="2:8" x14ac:dyDescent="0.25">
      <c r="B19" s="14"/>
      <c r="C19" s="59"/>
      <c r="E19" s="6"/>
      <c r="F19" s="20" t="s">
        <v>96</v>
      </c>
      <c r="G19" s="78">
        <v>0</v>
      </c>
      <c r="H19" s="16"/>
    </row>
    <row r="20" spans="2:8" x14ac:dyDescent="0.25">
      <c r="B20" s="14"/>
      <c r="C20" s="59"/>
      <c r="E20" s="6"/>
      <c r="F20" s="20" t="s">
        <v>25</v>
      </c>
      <c r="G20" s="78">
        <v>0</v>
      </c>
      <c r="H20" s="16"/>
    </row>
    <row r="21" spans="2:8" x14ac:dyDescent="0.25">
      <c r="B21" s="14"/>
      <c r="C21" s="82" t="s">
        <v>95</v>
      </c>
      <c r="D21" s="83"/>
      <c r="E21" s="84"/>
      <c r="F21" s="86"/>
      <c r="G21" s="86"/>
      <c r="H21" s="85"/>
    </row>
    <row r="22" spans="2:8" x14ac:dyDescent="0.25">
      <c r="B22" s="14"/>
      <c r="C22" s="110"/>
      <c r="D22" s="111"/>
      <c r="E22" s="111"/>
      <c r="F22" s="111"/>
      <c r="G22" s="112"/>
      <c r="H22" s="16"/>
    </row>
    <row r="23" spans="2:8" x14ac:dyDescent="0.25">
      <c r="B23" s="14"/>
      <c r="C23" s="113"/>
      <c r="D23" s="114"/>
      <c r="E23" s="114"/>
      <c r="F23" s="114"/>
      <c r="G23" s="115"/>
      <c r="H23" s="16"/>
    </row>
    <row r="24" spans="2:8" x14ac:dyDescent="0.25">
      <c r="B24" s="14"/>
      <c r="C24" s="113"/>
      <c r="D24" s="114"/>
      <c r="E24" s="114"/>
      <c r="F24" s="114"/>
      <c r="G24" s="115"/>
      <c r="H24" s="16"/>
    </row>
    <row r="25" spans="2:8" x14ac:dyDescent="0.25">
      <c r="B25" s="14"/>
      <c r="C25" s="116"/>
      <c r="D25" s="117"/>
      <c r="E25" s="117"/>
      <c r="F25" s="117"/>
      <c r="G25" s="118"/>
      <c r="H25" s="16"/>
    </row>
    <row r="26" spans="2:8" ht="15.75" thickBot="1" x14ac:dyDescent="0.3">
      <c r="B26" s="17"/>
      <c r="C26" s="18"/>
      <c r="D26" s="18"/>
      <c r="E26" s="18"/>
      <c r="F26" s="18"/>
      <c r="G26" s="18"/>
      <c r="H26" s="19"/>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70" zoomScaleNormal="70" workbookViewId="0">
      <selection activeCell="F34" sqref="F34"/>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3" t="s">
        <v>65</v>
      </c>
      <c r="D6" s="123"/>
      <c r="E6" s="123"/>
      <c r="F6" s="123"/>
      <c r="G6" s="123"/>
      <c r="H6" s="123"/>
      <c r="I6" s="33"/>
    </row>
    <row r="7" spans="2:23" x14ac:dyDescent="0.25">
      <c r="B7" s="14"/>
      <c r="C7" s="15"/>
      <c r="D7" s="27"/>
      <c r="E7" s="81" t="s">
        <v>143</v>
      </c>
      <c r="F7" s="27"/>
      <c r="G7" s="15"/>
      <c r="H7" s="15"/>
      <c r="I7" s="16"/>
      <c r="U7" s="1" t="s">
        <v>13</v>
      </c>
    </row>
    <row r="8" spans="2:23" x14ac:dyDescent="0.25">
      <c r="B8" s="14"/>
      <c r="C8" s="23" t="s">
        <v>107</v>
      </c>
      <c r="D8" s="79">
        <v>44820</v>
      </c>
      <c r="E8" s="6"/>
      <c r="F8" s="37" t="s">
        <v>102</v>
      </c>
      <c r="G8" s="91" t="s">
        <v>18</v>
      </c>
      <c r="H8" s="15"/>
      <c r="I8" s="16"/>
      <c r="U8" s="1" t="s">
        <v>14</v>
      </c>
    </row>
    <row r="9" spans="2:23" x14ac:dyDescent="0.25">
      <c r="B9" s="14"/>
      <c r="E9" s="6"/>
      <c r="F9" s="20" t="s">
        <v>168</v>
      </c>
      <c r="G9" s="78">
        <v>1</v>
      </c>
      <c r="H9" s="15"/>
      <c r="I9" s="16"/>
    </row>
    <row r="10" spans="2:23" x14ac:dyDescent="0.25">
      <c r="B10" s="14"/>
      <c r="C10" s="23" t="s">
        <v>151</v>
      </c>
      <c r="D10" s="23" t="s">
        <v>23</v>
      </c>
      <c r="E10" s="6"/>
      <c r="F10" s="20" t="s">
        <v>57</v>
      </c>
      <c r="G10" s="78">
        <v>1</v>
      </c>
      <c r="H10" s="15"/>
      <c r="I10" s="16"/>
    </row>
    <row r="11" spans="2:23" x14ac:dyDescent="0.25">
      <c r="B11" s="14"/>
      <c r="C11" s="20" t="s">
        <v>164</v>
      </c>
      <c r="D11" s="78">
        <v>716</v>
      </c>
      <c r="E11" s="6"/>
      <c r="F11" s="20" t="s">
        <v>79</v>
      </c>
      <c r="G11" s="78">
        <v>1</v>
      </c>
      <c r="H11" s="15"/>
      <c r="I11" s="16"/>
    </row>
    <row r="12" spans="2:23" x14ac:dyDescent="0.25">
      <c r="B12" s="14"/>
      <c r="C12" s="20" t="s">
        <v>28</v>
      </c>
      <c r="D12" s="78">
        <v>716</v>
      </c>
      <c r="E12" s="6"/>
      <c r="F12" s="38" t="s">
        <v>157</v>
      </c>
      <c r="I12" s="16"/>
    </row>
    <row r="13" spans="2:23" x14ac:dyDescent="0.25">
      <c r="B13" s="14"/>
      <c r="C13" s="20" t="s">
        <v>78</v>
      </c>
      <c r="D13" s="78">
        <v>0</v>
      </c>
      <c r="E13" s="6"/>
      <c r="F13" s="38" t="s">
        <v>80</v>
      </c>
      <c r="I13" s="16"/>
    </row>
    <row r="14" spans="2:23" x14ac:dyDescent="0.25">
      <c r="B14" s="14"/>
      <c r="C14" s="38" t="s">
        <v>152</v>
      </c>
      <c r="E14" s="6"/>
      <c r="F14" s="24" t="s">
        <v>32</v>
      </c>
      <c r="G14" s="23" t="s">
        <v>23</v>
      </c>
      <c r="I14" s="16"/>
    </row>
    <row r="15" spans="2:23" x14ac:dyDescent="0.25">
      <c r="B15" s="14"/>
      <c r="C15" s="23" t="s">
        <v>153</v>
      </c>
      <c r="D15" s="23" t="s">
        <v>23</v>
      </c>
      <c r="E15" s="6"/>
      <c r="F15" s="20" t="s">
        <v>169</v>
      </c>
      <c r="G15" s="78">
        <v>62</v>
      </c>
      <c r="I15" s="16"/>
    </row>
    <row r="16" spans="2:23" x14ac:dyDescent="0.25">
      <c r="B16" s="14"/>
      <c r="C16" s="20" t="s">
        <v>165</v>
      </c>
      <c r="D16" s="78">
        <v>54</v>
      </c>
      <c r="E16" s="6"/>
      <c r="F16" s="20" t="s">
        <v>170</v>
      </c>
      <c r="G16" s="78">
        <v>62</v>
      </c>
      <c r="H16" s="15"/>
      <c r="I16" s="16"/>
    </row>
    <row r="17" spans="2:9" x14ac:dyDescent="0.25">
      <c r="B17" s="14"/>
      <c r="C17" s="20" t="s">
        <v>154</v>
      </c>
      <c r="D17" s="78">
        <v>54</v>
      </c>
      <c r="E17" s="6"/>
      <c r="F17" s="20" t="s">
        <v>171</v>
      </c>
      <c r="G17" s="78">
        <v>0</v>
      </c>
      <c r="H17" s="15"/>
      <c r="I17" s="16"/>
    </row>
    <row r="18" spans="2:9" x14ac:dyDescent="0.25">
      <c r="B18" s="14"/>
      <c r="C18" s="38" t="s">
        <v>155</v>
      </c>
      <c r="E18" s="6"/>
      <c r="F18" s="20" t="s">
        <v>172</v>
      </c>
      <c r="G18" s="78">
        <v>0</v>
      </c>
      <c r="H18" s="15"/>
      <c r="I18" s="16"/>
    </row>
    <row r="19" spans="2:9" x14ac:dyDescent="0.25">
      <c r="B19" s="14"/>
      <c r="E19" s="6"/>
      <c r="H19" s="15"/>
      <c r="I19" s="16"/>
    </row>
    <row r="20" spans="2:9" ht="29.25" customHeight="1" x14ac:dyDescent="0.25">
      <c r="B20" s="14"/>
      <c r="C20" s="50" t="s">
        <v>31</v>
      </c>
      <c r="D20" s="50" t="s">
        <v>23</v>
      </c>
      <c r="E20" s="6"/>
      <c r="F20" s="39" t="s">
        <v>101</v>
      </c>
      <c r="G20" s="50" t="s">
        <v>144</v>
      </c>
      <c r="H20" s="40" t="s">
        <v>64</v>
      </c>
      <c r="I20" s="16"/>
    </row>
    <row r="21" spans="2:9" x14ac:dyDescent="0.25">
      <c r="B21" s="14"/>
      <c r="C21" s="60" t="s">
        <v>166</v>
      </c>
      <c r="D21" s="78">
        <v>54</v>
      </c>
      <c r="E21" s="6"/>
      <c r="F21" s="20" t="s">
        <v>60</v>
      </c>
      <c r="G21" s="78">
        <v>8</v>
      </c>
      <c r="H21" s="78">
        <v>8</v>
      </c>
      <c r="I21" s="16"/>
    </row>
    <row r="22" spans="2:9" ht="15" customHeight="1" x14ac:dyDescent="0.25">
      <c r="B22" s="14"/>
      <c r="C22" s="60" t="s">
        <v>167</v>
      </c>
      <c r="D22" s="78">
        <v>1</v>
      </c>
      <c r="E22" s="6"/>
      <c r="F22" s="20" t="s">
        <v>61</v>
      </c>
      <c r="G22" s="78">
        <v>36</v>
      </c>
      <c r="H22" s="78">
        <v>0</v>
      </c>
      <c r="I22" s="16"/>
    </row>
    <row r="23" spans="2:9" x14ac:dyDescent="0.25">
      <c r="B23" s="14"/>
      <c r="C23" s="66" t="s">
        <v>156</v>
      </c>
      <c r="D23" s="66"/>
      <c r="E23" s="6"/>
      <c r="F23" s="20" t="s">
        <v>62</v>
      </c>
      <c r="G23" s="78">
        <v>7</v>
      </c>
      <c r="H23" s="78">
        <v>0</v>
      </c>
      <c r="I23" s="16"/>
    </row>
    <row r="24" spans="2:9" x14ac:dyDescent="0.25">
      <c r="B24" s="14"/>
      <c r="C24" s="15"/>
      <c r="E24" s="6"/>
      <c r="F24" s="20" t="s">
        <v>63</v>
      </c>
      <c r="G24" s="78">
        <v>10</v>
      </c>
      <c r="H24" s="78">
        <v>0</v>
      </c>
      <c r="I24" s="16"/>
    </row>
    <row r="25" spans="2:9" ht="30" customHeight="1" x14ac:dyDescent="0.25">
      <c r="B25" s="14"/>
      <c r="C25" s="68" t="str">
        <f>"Seleccione "&amp;W3&amp;" procesos teminados en el  primer semestre de 2022 y llene la siguiente tabla:"</f>
        <v>Seleccione 10 procesos teminados en el  primer semestre de 2022 y llene la siguiente tabla:</v>
      </c>
      <c r="D25" s="63"/>
      <c r="E25" s="6"/>
      <c r="F25" s="124" t="s">
        <v>173</v>
      </c>
      <c r="G25" s="124"/>
      <c r="H25" s="124"/>
      <c r="I25" s="16"/>
    </row>
    <row r="26" spans="2:9" ht="15.75" thickBot="1" x14ac:dyDescent="0.3">
      <c r="B26" s="14"/>
      <c r="C26" s="64"/>
      <c r="D26" s="65"/>
      <c r="E26" s="6"/>
      <c r="F26" s="61"/>
      <c r="G26" s="15"/>
      <c r="H26" s="15"/>
      <c r="I26" s="16"/>
    </row>
    <row r="27" spans="2:9" x14ac:dyDescent="0.25">
      <c r="B27" s="14"/>
      <c r="C27" s="50" t="s">
        <v>89</v>
      </c>
      <c r="D27" s="50" t="s">
        <v>23</v>
      </c>
      <c r="E27" s="6"/>
      <c r="F27" s="119" t="s">
        <v>88</v>
      </c>
      <c r="G27" s="120"/>
      <c r="H27" s="121"/>
      <c r="I27" s="16"/>
    </row>
    <row r="28" spans="2:9" x14ac:dyDescent="0.25">
      <c r="B28" s="14"/>
      <c r="C28" s="20" t="s">
        <v>81</v>
      </c>
      <c r="D28" s="78">
        <v>10</v>
      </c>
      <c r="E28" s="6"/>
      <c r="F28" s="122" t="s">
        <v>195</v>
      </c>
      <c r="G28" s="122"/>
      <c r="H28" s="122"/>
      <c r="I28" s="16"/>
    </row>
    <row r="29" spans="2:9" x14ac:dyDescent="0.25">
      <c r="B29" s="14"/>
      <c r="C29" s="20" t="s">
        <v>82</v>
      </c>
      <c r="D29" s="78">
        <v>10</v>
      </c>
      <c r="E29" s="6"/>
      <c r="F29" s="122"/>
      <c r="G29" s="122"/>
      <c r="H29" s="122"/>
      <c r="I29" s="16"/>
    </row>
    <row r="30" spans="2:9" x14ac:dyDescent="0.25">
      <c r="B30" s="14"/>
      <c r="C30" s="20" t="s">
        <v>83</v>
      </c>
      <c r="D30" s="78">
        <v>0</v>
      </c>
      <c r="E30" s="6"/>
      <c r="F30" s="122"/>
      <c r="G30" s="122"/>
      <c r="H30" s="122"/>
      <c r="I30" s="16"/>
    </row>
    <row r="31" spans="2:9" x14ac:dyDescent="0.25">
      <c r="B31" s="14"/>
      <c r="C31" s="20" t="s">
        <v>84</v>
      </c>
      <c r="D31" s="78">
        <v>0</v>
      </c>
      <c r="E31" s="6"/>
      <c r="F31" s="122"/>
      <c r="G31" s="122"/>
      <c r="H31" s="122"/>
      <c r="I31" s="16"/>
    </row>
    <row r="32" spans="2:9" x14ac:dyDescent="0.25">
      <c r="B32" s="14"/>
      <c r="C32" s="20" t="s">
        <v>85</v>
      </c>
      <c r="D32" s="78">
        <v>0</v>
      </c>
      <c r="E32" s="6"/>
      <c r="F32" s="122"/>
      <c r="G32" s="122"/>
      <c r="H32" s="122"/>
      <c r="I32" s="16"/>
    </row>
    <row r="33" spans="2:9" x14ac:dyDescent="0.25">
      <c r="B33" s="14"/>
      <c r="C33" s="15"/>
      <c r="E33" s="6"/>
      <c r="F33" s="122"/>
      <c r="G33" s="122"/>
      <c r="H33" s="122"/>
      <c r="I33" s="16"/>
    </row>
    <row r="34" spans="2:9" ht="15.75" thickBot="1" x14ac:dyDescent="0.3">
      <c r="B34" s="17"/>
      <c r="C34" s="18"/>
      <c r="D34" s="18"/>
      <c r="E34" s="18"/>
      <c r="F34" s="18"/>
      <c r="G34" s="18"/>
      <c r="H34" s="18"/>
      <c r="I34" s="19"/>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3" t="s">
        <v>146</v>
      </c>
      <c r="D7" s="123"/>
      <c r="E7" s="123"/>
      <c r="F7" s="123"/>
      <c r="G7" s="123"/>
      <c r="H7" s="33"/>
    </row>
    <row r="8" spans="2:22" x14ac:dyDescent="0.25">
      <c r="B8" s="14"/>
      <c r="C8" s="15"/>
      <c r="D8" s="15"/>
      <c r="E8" s="89" t="s">
        <v>143</v>
      </c>
      <c r="H8" s="16"/>
      <c r="T8" s="1" t="s">
        <v>13</v>
      </c>
    </row>
    <row r="9" spans="2:22" ht="15" customHeight="1" x14ac:dyDescent="0.25">
      <c r="B9" s="14"/>
      <c r="C9" s="23" t="s">
        <v>158</v>
      </c>
      <c r="D9" s="23" t="s">
        <v>23</v>
      </c>
      <c r="E9" s="6"/>
      <c r="F9" s="106" t="str">
        <f>"Seleccione una muestra de "&amp;V3&amp;" prejudiciales activos registrados antes de 1 de enero de 2022 y complete la siguiente tabla"</f>
        <v>Seleccione una muestra de 0 prejudiciales activos registrados antes de 1 de enero de 2022 y complete la siguiente tabla</v>
      </c>
      <c r="G9" s="107"/>
      <c r="H9" s="16"/>
      <c r="T9" s="1" t="s">
        <v>14</v>
      </c>
    </row>
    <row r="10" spans="2:22" x14ac:dyDescent="0.25">
      <c r="B10" s="14"/>
      <c r="C10" s="20" t="s">
        <v>174</v>
      </c>
      <c r="D10" s="78">
        <v>8</v>
      </c>
      <c r="E10" s="6"/>
      <c r="F10" s="108"/>
      <c r="G10" s="109"/>
      <c r="H10" s="16"/>
    </row>
    <row r="11" spans="2:22" x14ac:dyDescent="0.25">
      <c r="B11" s="14"/>
      <c r="C11" s="20" t="s">
        <v>52</v>
      </c>
      <c r="D11" s="78">
        <v>8</v>
      </c>
      <c r="E11" s="6"/>
      <c r="F11" s="24" t="s">
        <v>31</v>
      </c>
      <c r="G11" s="24" t="s">
        <v>54</v>
      </c>
      <c r="H11" s="16"/>
    </row>
    <row r="12" spans="2:22" x14ac:dyDescent="0.25">
      <c r="B12" s="14"/>
      <c r="C12" s="20" t="s">
        <v>159</v>
      </c>
      <c r="D12" s="78">
        <v>8</v>
      </c>
      <c r="E12" s="6"/>
      <c r="F12" s="36" t="s">
        <v>55</v>
      </c>
      <c r="G12" s="78">
        <v>0</v>
      </c>
      <c r="H12" s="16"/>
    </row>
    <row r="13" spans="2:22" x14ac:dyDescent="0.25">
      <c r="B13" s="14"/>
      <c r="C13" s="20" t="s">
        <v>161</v>
      </c>
      <c r="D13" s="78">
        <v>0</v>
      </c>
      <c r="E13" s="6"/>
      <c r="F13" s="20" t="s">
        <v>148</v>
      </c>
      <c r="G13" s="78">
        <v>0</v>
      </c>
      <c r="H13" s="16"/>
    </row>
    <row r="14" spans="2:22" x14ac:dyDescent="0.25">
      <c r="B14" s="14"/>
      <c r="C14" s="20" t="s">
        <v>160</v>
      </c>
      <c r="D14" s="78">
        <v>0</v>
      </c>
      <c r="E14" s="6"/>
      <c r="F14"/>
      <c r="G14"/>
      <c r="H14" s="16"/>
    </row>
    <row r="15" spans="2:22" x14ac:dyDescent="0.25">
      <c r="B15" s="14"/>
      <c r="E15" s="6"/>
      <c r="F15"/>
      <c r="G15"/>
      <c r="H15" s="16"/>
    </row>
    <row r="16" spans="2:22" x14ac:dyDescent="0.25">
      <c r="B16" s="14"/>
      <c r="C16" s="23" t="s">
        <v>147</v>
      </c>
      <c r="D16" s="23" t="s">
        <v>23</v>
      </c>
      <c r="E16" s="6"/>
      <c r="F16" s="125" t="s">
        <v>88</v>
      </c>
      <c r="G16" s="125"/>
      <c r="H16" s="16"/>
    </row>
    <row r="17" spans="2:8" x14ac:dyDescent="0.25">
      <c r="B17" s="14"/>
      <c r="C17" s="20" t="s">
        <v>179</v>
      </c>
      <c r="D17" s="78">
        <v>8</v>
      </c>
      <c r="E17" s="6"/>
      <c r="F17" s="122" t="s">
        <v>194</v>
      </c>
      <c r="G17" s="122"/>
      <c r="H17" s="16"/>
    </row>
    <row r="18" spans="2:8" x14ac:dyDescent="0.25">
      <c r="B18" s="14"/>
      <c r="C18" s="20" t="s">
        <v>187</v>
      </c>
      <c r="D18" s="78">
        <v>8</v>
      </c>
      <c r="E18" s="6"/>
      <c r="F18" s="122"/>
      <c r="G18" s="122"/>
      <c r="H18" s="16"/>
    </row>
    <row r="19" spans="2:8" x14ac:dyDescent="0.25">
      <c r="B19" s="14"/>
      <c r="C19"/>
      <c r="D19"/>
      <c r="E19" s="6"/>
      <c r="F19" s="122"/>
      <c r="G19" s="122"/>
      <c r="H19" s="16"/>
    </row>
    <row r="20" spans="2:8" x14ac:dyDescent="0.25">
      <c r="B20" s="14"/>
      <c r="C20"/>
      <c r="D20"/>
      <c r="E20" s="6"/>
      <c r="F20" s="122"/>
      <c r="G20" s="122"/>
      <c r="H20" s="16"/>
    </row>
    <row r="21" spans="2:8" x14ac:dyDescent="0.25">
      <c r="B21" s="14"/>
      <c r="E21" s="6"/>
      <c r="F21" s="122"/>
      <c r="G21" s="122"/>
      <c r="H21" s="16"/>
    </row>
    <row r="22" spans="2:8" x14ac:dyDescent="0.25">
      <c r="B22" s="14"/>
      <c r="C22" s="15"/>
      <c r="D22" s="15"/>
      <c r="E22" s="6"/>
      <c r="F22" s="122"/>
      <c r="G22" s="122"/>
      <c r="H22" s="16"/>
    </row>
    <row r="23" spans="2:8" ht="15.75" thickBot="1" x14ac:dyDescent="0.3">
      <c r="B23" s="17"/>
      <c r="C23" s="18"/>
      <c r="D23" s="18"/>
      <c r="E23" s="18"/>
      <c r="F23" s="18"/>
      <c r="G23" s="18"/>
      <c r="H23" s="19"/>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D1" workbookViewId="0">
      <selection activeCell="G10" sqref="G10"/>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67</v>
      </c>
      <c r="D6" s="35"/>
      <c r="E6" s="26"/>
      <c r="F6"/>
      <c r="G6"/>
      <c r="H6" s="33"/>
    </row>
    <row r="7" spans="2:22" x14ac:dyDescent="0.25">
      <c r="B7" s="14"/>
      <c r="C7" s="15" t="s">
        <v>143</v>
      </c>
      <c r="D7" s="15"/>
      <c r="E7" s="15"/>
      <c r="F7"/>
      <c r="G7"/>
      <c r="H7" s="16"/>
      <c r="T7" s="1" t="s">
        <v>13</v>
      </c>
    </row>
    <row r="8" spans="2:22" x14ac:dyDescent="0.25">
      <c r="B8" s="14"/>
      <c r="C8" s="23" t="s">
        <v>67</v>
      </c>
      <c r="D8" s="23" t="s">
        <v>23</v>
      </c>
      <c r="E8" s="6"/>
      <c r="F8" s="23" t="s">
        <v>67</v>
      </c>
      <c r="G8" s="23" t="s">
        <v>23</v>
      </c>
      <c r="H8" s="16"/>
      <c r="T8" s="1" t="s">
        <v>14</v>
      </c>
    </row>
    <row r="9" spans="2:22" x14ac:dyDescent="0.25">
      <c r="B9" s="14"/>
      <c r="C9" s="20" t="s">
        <v>175</v>
      </c>
      <c r="D9" s="78">
        <v>0</v>
      </c>
      <c r="E9" s="6"/>
      <c r="F9" s="20" t="s">
        <v>176</v>
      </c>
      <c r="G9" s="78">
        <v>0</v>
      </c>
      <c r="H9" s="16"/>
    </row>
    <row r="10" spans="2:22" x14ac:dyDescent="0.25">
      <c r="B10" s="14"/>
      <c r="C10" s="20" t="s">
        <v>180</v>
      </c>
      <c r="D10" s="78">
        <v>0</v>
      </c>
      <c r="E10" s="6"/>
      <c r="F10" s="20" t="s">
        <v>86</v>
      </c>
      <c r="G10" s="78">
        <v>0</v>
      </c>
      <c r="H10" s="16"/>
    </row>
    <row r="11" spans="2:22" x14ac:dyDescent="0.25">
      <c r="B11" s="14"/>
      <c r="C11" s="15"/>
      <c r="D11" s="55"/>
      <c r="E11" s="6"/>
      <c r="F11" s="15"/>
      <c r="G11" s="56"/>
      <c r="H11" s="16"/>
    </row>
    <row r="12" spans="2:22" x14ac:dyDescent="0.25">
      <c r="B12" s="14"/>
      <c r="C12" s="57" t="s">
        <v>90</v>
      </c>
      <c r="D12" s="55"/>
      <c r="E12" s="6"/>
      <c r="F12" s="15"/>
      <c r="G12" s="56"/>
      <c r="H12" s="16"/>
      <c r="T12" s="1">
        <f>IF(D9="",0,1)</f>
        <v>1</v>
      </c>
    </row>
    <row r="13" spans="2:22" x14ac:dyDescent="0.25">
      <c r="B13" s="14"/>
      <c r="C13" s="110"/>
      <c r="D13" s="111"/>
      <c r="E13" s="111"/>
      <c r="F13" s="111"/>
      <c r="G13" s="112"/>
      <c r="H13" s="16"/>
    </row>
    <row r="14" spans="2:22" x14ac:dyDescent="0.25">
      <c r="B14" s="14"/>
      <c r="C14" s="113"/>
      <c r="D14" s="114"/>
      <c r="E14" s="114"/>
      <c r="F14" s="114"/>
      <c r="G14" s="115"/>
      <c r="H14" s="16"/>
    </row>
    <row r="15" spans="2:22" x14ac:dyDescent="0.25">
      <c r="B15" s="14"/>
      <c r="C15" s="113"/>
      <c r="D15" s="114"/>
      <c r="E15" s="114"/>
      <c r="F15" s="114"/>
      <c r="G15" s="115"/>
      <c r="H15" s="16"/>
    </row>
    <row r="16" spans="2:22" x14ac:dyDescent="0.25">
      <c r="B16" s="14"/>
      <c r="C16" s="116"/>
      <c r="D16" s="117"/>
      <c r="E16" s="117"/>
      <c r="F16" s="117"/>
      <c r="G16" s="118"/>
      <c r="H16" s="16"/>
      <c r="T16" s="1">
        <f>IF(G9="",0,1)</f>
        <v>1</v>
      </c>
    </row>
    <row r="17" spans="2:20" ht="15.75" thickBot="1" x14ac:dyDescent="0.3">
      <c r="B17" s="17"/>
      <c r="C17" s="18"/>
      <c r="D17" s="18"/>
      <c r="E17" s="18"/>
      <c r="F17" s="18"/>
      <c r="G17" s="18"/>
      <c r="H17" s="19"/>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A8" sqref="A8"/>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t="e">
        <f>+IF(D10&lt;=10,D10,IF(ROUNDDOWN(D10*10%,0)&gt;10,10,ROUNDDOWN(D10*10%,0)))</f>
        <v>#VALUE!</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3" t="s">
        <v>8</v>
      </c>
      <c r="D6" s="123"/>
      <c r="E6" s="26"/>
      <c r="F6"/>
      <c r="G6"/>
      <c r="H6" s="33"/>
      <c r="T6" s="1" t="s">
        <v>12</v>
      </c>
    </row>
    <row r="7" spans="2:22" x14ac:dyDescent="0.25">
      <c r="B7" s="14"/>
      <c r="C7" s="15" t="s">
        <v>143</v>
      </c>
      <c r="D7" s="15"/>
      <c r="E7" s="15"/>
      <c r="F7" s="58" t="s">
        <v>90</v>
      </c>
      <c r="G7"/>
      <c r="H7" s="16"/>
      <c r="T7" s="1" t="s">
        <v>13</v>
      </c>
    </row>
    <row r="8" spans="2:22" x14ac:dyDescent="0.25">
      <c r="B8" s="14"/>
      <c r="C8" s="23" t="s">
        <v>30</v>
      </c>
      <c r="D8" s="23" t="s">
        <v>23</v>
      </c>
      <c r="E8" s="6"/>
      <c r="F8" s="110"/>
      <c r="G8" s="112"/>
      <c r="H8" s="16"/>
      <c r="T8" s="1" t="s">
        <v>14</v>
      </c>
    </row>
    <row r="9" spans="2:22" x14ac:dyDescent="0.25">
      <c r="B9" s="14"/>
      <c r="C9" s="20" t="s">
        <v>71</v>
      </c>
      <c r="D9" s="78" t="s">
        <v>13</v>
      </c>
      <c r="E9" s="6"/>
      <c r="F9" s="113"/>
      <c r="G9" s="115"/>
      <c r="H9" s="16"/>
    </row>
    <row r="10" spans="2:22" x14ac:dyDescent="0.25">
      <c r="B10" s="14"/>
      <c r="C10" s="20" t="s">
        <v>188</v>
      </c>
      <c r="D10" s="78" t="s">
        <v>13</v>
      </c>
      <c r="E10" s="6"/>
      <c r="F10" s="116"/>
      <c r="G10" s="118"/>
      <c r="H10" s="16"/>
    </row>
    <row r="11" spans="2:22" ht="15.75" thickBot="1" x14ac:dyDescent="0.3">
      <c r="B11" s="17"/>
      <c r="C11" s="18"/>
      <c r="D11" s="18"/>
      <c r="E11" s="18"/>
      <c r="F11" s="18"/>
      <c r="G11" s="18"/>
      <c r="H11" s="19"/>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B28" sqref="B28"/>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32" t="s">
        <v>10</v>
      </c>
      <c r="C2" s="132"/>
      <c r="D2" s="132"/>
      <c r="E2" s="132"/>
      <c r="F2" s="132"/>
      <c r="G2" s="132"/>
      <c r="H2" s="46"/>
      <c r="I2" s="46"/>
      <c r="J2" s="46"/>
      <c r="K2" s="46"/>
      <c r="L2" s="46"/>
      <c r="M2" s="47"/>
    </row>
    <row r="3" spans="2:13" ht="18.75" x14ac:dyDescent="0.3">
      <c r="B3" s="132" t="s">
        <v>11</v>
      </c>
      <c r="C3" s="132"/>
      <c r="D3" s="132"/>
      <c r="E3" s="132"/>
      <c r="F3" s="132"/>
      <c r="G3" s="132"/>
      <c r="H3" s="46"/>
      <c r="I3" s="46"/>
      <c r="J3" s="46"/>
      <c r="K3" s="46"/>
      <c r="L3" s="46"/>
      <c r="M3" s="47"/>
    </row>
    <row r="4" spans="2:13" ht="24" thickBot="1" x14ac:dyDescent="0.4">
      <c r="B4" s="41"/>
      <c r="C4" s="90"/>
      <c r="D4" s="90" t="s">
        <v>178</v>
      </c>
      <c r="E4" s="41"/>
      <c r="F4" s="41"/>
      <c r="G4" s="41"/>
      <c r="H4" s="41"/>
      <c r="I4" s="41"/>
      <c r="J4" s="41"/>
      <c r="K4" s="41"/>
      <c r="L4" s="41"/>
      <c r="M4" s="41"/>
    </row>
    <row r="5" spans="2:13" ht="15.75" thickBot="1" x14ac:dyDescent="0.3">
      <c r="B5" t="s">
        <v>183</v>
      </c>
      <c r="C5" s="126"/>
      <c r="D5" s="127"/>
      <c r="E5" s="127"/>
      <c r="F5" s="127"/>
      <c r="G5" s="128"/>
      <c r="H5" s="6"/>
      <c r="I5" s="6"/>
      <c r="J5" s="6"/>
    </row>
    <row r="6" spans="2:13" ht="15.75" thickBot="1" x14ac:dyDescent="0.3">
      <c r="B6" t="s">
        <v>184</v>
      </c>
      <c r="C6" s="129"/>
      <c r="D6" s="130"/>
      <c r="E6" s="130"/>
      <c r="F6" s="130"/>
      <c r="G6" s="131"/>
      <c r="H6" s="45"/>
      <c r="I6" s="45"/>
      <c r="J6" s="45"/>
    </row>
    <row r="7" spans="2:13" x14ac:dyDescent="0.25">
      <c r="H7" s="6"/>
      <c r="I7" s="6"/>
      <c r="J7" s="6"/>
    </row>
    <row r="8" spans="2:13" x14ac:dyDescent="0.25">
      <c r="B8" t="s">
        <v>37</v>
      </c>
      <c r="C8" s="44" t="str">
        <f>+IF(SUM(USUARIOS!I12:J17)=0,"Falta diligenciar","")</f>
        <v/>
      </c>
      <c r="E8" t="s">
        <v>74</v>
      </c>
      <c r="F8" s="44" t="str">
        <f>+IF(PREJUDICIALES!$D$10="","Falta  actualizar","")</f>
        <v/>
      </c>
    </row>
    <row r="9" spans="2:13" x14ac:dyDescent="0.25">
      <c r="B9" s="43" t="s">
        <v>40</v>
      </c>
      <c r="C9" s="88">
        <f>+SUM(USUARIOS!I12:I17)/(6-SUM(USUARIOS!H12:H17))</f>
        <v>0.83333333333333337</v>
      </c>
      <c r="E9" s="43" t="s">
        <v>45</v>
      </c>
      <c r="F9" s="87">
        <f>+PREJUDICIALES!$D$11</f>
        <v>8</v>
      </c>
    </row>
    <row r="10" spans="2:13" x14ac:dyDescent="0.25">
      <c r="B10" s="43" t="s">
        <v>38</v>
      </c>
      <c r="C10" s="87">
        <f>+ABOGADOS!$D$12+SUM(USUARIOS!I12:I17)</f>
        <v>19</v>
      </c>
      <c r="E10" s="43" t="s">
        <v>43</v>
      </c>
      <c r="F10" s="88">
        <f>IFERROR(PREJUDICIALES!$D$11/PREJUDICIALES!$D$10,"")</f>
        <v>1</v>
      </c>
    </row>
    <row r="11" spans="2:13" x14ac:dyDescent="0.25">
      <c r="B11" s="43" t="s">
        <v>9</v>
      </c>
      <c r="C11" s="87" t="s">
        <v>104</v>
      </c>
      <c r="E11" s="43" t="s">
        <v>46</v>
      </c>
      <c r="F11" s="88" t="str">
        <f>IFERROR(PREJUDICIALES!$G$13/PREJUDICIALES!$V$3,"")</f>
        <v/>
      </c>
    </row>
    <row r="12" spans="2:13" x14ac:dyDescent="0.25">
      <c r="B12" s="43" t="s">
        <v>39</v>
      </c>
      <c r="C12" s="88">
        <f>IFERROR((ABOGADOS!$G$17+ABOGADOS!$G$18+ABOGADOS!$G$19*0.5)/ABOGADOS!D12,"")</f>
        <v>1</v>
      </c>
    </row>
    <row r="13" spans="2:13" x14ac:dyDescent="0.25">
      <c r="E13" t="s">
        <v>67</v>
      </c>
      <c r="F13" s="44" t="str">
        <f>+IF(ARBITRAMENTOS!T17=0,"Falta  actualizar","")</f>
        <v/>
      </c>
    </row>
    <row r="14" spans="2:13" x14ac:dyDescent="0.25">
      <c r="B14" t="s">
        <v>73</v>
      </c>
      <c r="C14" s="44" t="str">
        <f>+IF(JUDICIALES!$D$11="","Falta  actualizar","")</f>
        <v/>
      </c>
      <c r="E14" s="43" t="s">
        <v>44</v>
      </c>
      <c r="F14" s="87">
        <f>+ARBITRAMENTOS!D10</f>
        <v>0</v>
      </c>
    </row>
    <row r="15" spans="2:13" x14ac:dyDescent="0.25">
      <c r="B15" s="43" t="s">
        <v>41</v>
      </c>
      <c r="C15" s="87">
        <f>+JUDICIALES!$D$12</f>
        <v>716</v>
      </c>
      <c r="E15" s="43" t="s">
        <v>43</v>
      </c>
      <c r="F15" s="88" t="str">
        <f>IFERROR(ARBITRAMENTOS!D10/ARBITRAMENTOS!D9,"")</f>
        <v/>
      </c>
    </row>
    <row r="16" spans="2:13" x14ac:dyDescent="0.25">
      <c r="B16" s="43" t="s">
        <v>43</v>
      </c>
      <c r="C16" s="88">
        <f>IFERROR(JUDICIALES!$D$12/JUDICIALES!$D$11,"")</f>
        <v>1</v>
      </c>
    </row>
    <row r="17" spans="2:6" x14ac:dyDescent="0.25">
      <c r="B17" s="43" t="s">
        <v>47</v>
      </c>
      <c r="C17" s="88">
        <f>IFERROR(JUDICIALES!$G$11/JUDICIALES!$G$10,"")</f>
        <v>1</v>
      </c>
      <c r="E17" t="s">
        <v>70</v>
      </c>
      <c r="F17" s="44" t="str">
        <f>+IF(PAGOS!D9="","Falta  actualizar","")</f>
        <v/>
      </c>
    </row>
    <row r="18" spans="2:6" x14ac:dyDescent="0.25">
      <c r="B18" s="43" t="s">
        <v>42</v>
      </c>
      <c r="C18" s="87">
        <f>IFERROR(C15/ABOGADOS!$D$12,"")</f>
        <v>51.142857142857146</v>
      </c>
      <c r="E18" s="43" t="s">
        <v>186</v>
      </c>
      <c r="F18" s="87" t="str">
        <f>+IF(PAGOS!D10="No","No","Si")</f>
        <v>No</v>
      </c>
    </row>
    <row r="19" spans="2:6" x14ac:dyDescent="0.25">
      <c r="B19" s="43" t="s">
        <v>72</v>
      </c>
      <c r="C19" s="88">
        <f>IFERROR(1-(JUDICIALES!$H$22+JUDICIALES!$H$23+JUDICIALES!$H$24)/(JUDICIALES!$G$22+JUDICIALES!$G$23+JUDICIALES!$G$24),"")</f>
        <v>1</v>
      </c>
      <c r="E19" s="43" t="s">
        <v>182</v>
      </c>
      <c r="F19" s="87" t="str">
        <f>+IF(PAGOS!D9="No","No aplica","Si")</f>
        <v>No aplica</v>
      </c>
    </row>
    <row r="21" spans="2:6" ht="15.75" thickBot="1" x14ac:dyDescent="0.3"/>
    <row r="22" spans="2:6" x14ac:dyDescent="0.25">
      <c r="B22" s="2" t="s">
        <v>90</v>
      </c>
      <c r="C22" s="3"/>
      <c r="D22" s="3"/>
      <c r="E22" s="3"/>
      <c r="F22" s="4"/>
    </row>
    <row r="23" spans="2:6" x14ac:dyDescent="0.25">
      <c r="B23" s="110"/>
      <c r="C23" s="111"/>
      <c r="D23" s="111"/>
      <c r="E23" s="111"/>
      <c r="F23" s="112"/>
    </row>
    <row r="24" spans="2:6" x14ac:dyDescent="0.25">
      <c r="B24" s="113"/>
      <c r="C24" s="114"/>
      <c r="D24" s="114"/>
      <c r="E24" s="114"/>
      <c r="F24" s="115"/>
    </row>
    <row r="25" spans="2:6" x14ac:dyDescent="0.25">
      <c r="B25" s="113"/>
      <c r="C25" s="114"/>
      <c r="D25" s="114"/>
      <c r="E25" s="114"/>
      <c r="F25" s="115"/>
    </row>
    <row r="26" spans="2:6" x14ac:dyDescent="0.25">
      <c r="B26" s="116"/>
      <c r="C26" s="117"/>
      <c r="D26" s="117"/>
      <c r="E26" s="117"/>
      <c r="F26" s="118"/>
    </row>
    <row r="27" spans="2:6" x14ac:dyDescent="0.25">
      <c r="B27" t="s">
        <v>177</v>
      </c>
    </row>
    <row r="28" spans="2:6" x14ac:dyDescent="0.25">
      <c r="B28" t="s">
        <v>185</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36</v>
      </c>
      <c r="B2" s="72" t="s">
        <v>108</v>
      </c>
      <c r="C2" s="72" t="s">
        <v>21</v>
      </c>
      <c r="D2" s="72" t="s">
        <v>22</v>
      </c>
      <c r="E2" s="72" t="s">
        <v>26</v>
      </c>
      <c r="F2" s="72" t="s">
        <v>20</v>
      </c>
      <c r="G2" s="72" t="s">
        <v>97</v>
      </c>
      <c r="H2" s="73" t="s">
        <v>98</v>
      </c>
      <c r="I2" s="74" t="s">
        <v>109</v>
      </c>
      <c r="J2" s="74" t="s">
        <v>110</v>
      </c>
      <c r="K2" s="74" t="s">
        <v>111</v>
      </c>
      <c r="L2" s="74" t="s">
        <v>112</v>
      </c>
      <c r="M2" s="74" t="s">
        <v>113</v>
      </c>
      <c r="N2" s="74" t="s">
        <v>114</v>
      </c>
      <c r="O2" s="74" t="s">
        <v>115</v>
      </c>
      <c r="P2" s="72" t="s">
        <v>27</v>
      </c>
      <c r="Q2" s="72" t="s">
        <v>28</v>
      </c>
      <c r="R2" s="72" t="s">
        <v>29</v>
      </c>
      <c r="S2" s="72" t="s">
        <v>116</v>
      </c>
      <c r="T2" s="72" t="s">
        <v>117</v>
      </c>
      <c r="U2" s="72" t="s">
        <v>35</v>
      </c>
      <c r="V2" s="72" t="s">
        <v>118</v>
      </c>
      <c r="W2" s="72" t="s">
        <v>81</v>
      </c>
      <c r="X2" s="72" t="s">
        <v>82</v>
      </c>
      <c r="Y2" s="72" t="s">
        <v>83</v>
      </c>
      <c r="Z2" s="72" t="s">
        <v>84</v>
      </c>
      <c r="AA2" s="72" t="s">
        <v>85</v>
      </c>
      <c r="AB2" s="74" t="s">
        <v>119</v>
      </c>
      <c r="AC2" s="74" t="s">
        <v>120</v>
      </c>
      <c r="AD2" s="74" t="s">
        <v>121</v>
      </c>
      <c r="AE2" s="72" t="s">
        <v>33</v>
      </c>
      <c r="AF2" s="72" t="s">
        <v>58</v>
      </c>
      <c r="AG2" s="72" t="s">
        <v>59</v>
      </c>
      <c r="AH2" s="72" t="s">
        <v>34</v>
      </c>
      <c r="AI2" s="72" t="s">
        <v>122</v>
      </c>
      <c r="AJ2" s="72" t="s">
        <v>123</v>
      </c>
      <c r="AK2" s="72" t="s">
        <v>124</v>
      </c>
      <c r="AL2" s="72" t="s">
        <v>125</v>
      </c>
      <c r="AM2" s="72" t="s">
        <v>126</v>
      </c>
      <c r="AN2" s="72" t="s">
        <v>127</v>
      </c>
      <c r="AO2" s="72" t="s">
        <v>128</v>
      </c>
      <c r="AP2" s="72" t="s">
        <v>129</v>
      </c>
      <c r="AQ2" s="75" t="s">
        <v>51</v>
      </c>
      <c r="AR2" s="75" t="s">
        <v>52</v>
      </c>
      <c r="AS2" s="75" t="s">
        <v>48</v>
      </c>
      <c r="AT2" s="75" t="s">
        <v>49</v>
      </c>
      <c r="AU2" s="75" t="s">
        <v>50</v>
      </c>
      <c r="AV2" s="75" t="s">
        <v>53</v>
      </c>
      <c r="AW2" s="75" t="s">
        <v>66</v>
      </c>
      <c r="AX2" s="75" t="s">
        <v>55</v>
      </c>
      <c r="AY2" s="75" t="s">
        <v>56</v>
      </c>
      <c r="AZ2" s="75" t="s">
        <v>68</v>
      </c>
      <c r="BA2" s="75" t="s">
        <v>69</v>
      </c>
      <c r="BB2" s="76" t="s">
        <v>130</v>
      </c>
      <c r="BC2" s="76" t="s">
        <v>86</v>
      </c>
      <c r="BD2" s="77" t="s">
        <v>131</v>
      </c>
      <c r="BE2" s="77" t="s">
        <v>132</v>
      </c>
      <c r="BF2" s="77" t="s">
        <v>133</v>
      </c>
      <c r="BG2" s="77" t="s">
        <v>134</v>
      </c>
      <c r="BH2" s="77" t="s">
        <v>135</v>
      </c>
      <c r="BI2" s="77" t="s">
        <v>136</v>
      </c>
      <c r="BJ2" s="77" t="s">
        <v>137</v>
      </c>
      <c r="BK2" s="77" t="s">
        <v>138</v>
      </c>
      <c r="BL2" s="77" t="s">
        <v>139</v>
      </c>
      <c r="BM2" s="77" t="s">
        <v>140</v>
      </c>
      <c r="BN2" s="77" t="s">
        <v>141</v>
      </c>
      <c r="BO2" s="77" t="s">
        <v>142</v>
      </c>
    </row>
    <row r="3" spans="1:67" x14ac:dyDescent="0.25">
      <c r="A3" s="69">
        <f>'Resumen General'!C5</f>
        <v>0</v>
      </c>
      <c r="B3" s="69">
        <f>'Resumen General'!C6</f>
        <v>0</v>
      </c>
      <c r="C3" s="69">
        <f>+ABOGADOS!D11</f>
        <v>8</v>
      </c>
      <c r="D3" s="69">
        <f>+ABOGADOS!D12</f>
        <v>14</v>
      </c>
      <c r="E3" s="69">
        <f>+ABOGADOS!D13</f>
        <v>14</v>
      </c>
      <c r="F3" s="69">
        <f>+ABOGADOS!D14</f>
        <v>0</v>
      </c>
      <c r="G3" s="69">
        <f>+ABOGADOS!D17</f>
        <v>0</v>
      </c>
      <c r="H3" s="69">
        <f>+ABOGADOS!D18</f>
        <v>0</v>
      </c>
      <c r="I3" s="69">
        <f>+ABOGADOS!G10</f>
        <v>10</v>
      </c>
      <c r="J3" s="69">
        <f>+ABOGADOS!G11</f>
        <v>10</v>
      </c>
      <c r="K3" s="69">
        <f>+ABOGADOS!G12</f>
        <v>10</v>
      </c>
      <c r="L3" s="69">
        <f>+ABOGADOS!G17</f>
        <v>14</v>
      </c>
      <c r="M3" s="69">
        <f>+ABOGADOS!G18</f>
        <v>0</v>
      </c>
      <c r="N3" s="69">
        <f>+ABOGADOS!G19</f>
        <v>0</v>
      </c>
      <c r="O3" s="69">
        <f>+ABOGADOS!G21</f>
        <v>0</v>
      </c>
      <c r="P3" s="69">
        <f>+JUDICIALES!D11</f>
        <v>716</v>
      </c>
      <c r="Q3" s="69">
        <f>+JUDICIALES!D12</f>
        <v>716</v>
      </c>
      <c r="R3" s="69">
        <f>+JUDICIALES!D13</f>
        <v>0</v>
      </c>
      <c r="S3" s="69">
        <f>+JUDICIALES!D16</f>
        <v>54</v>
      </c>
      <c r="T3" s="69">
        <f>+JUDICIALES!D17</f>
        <v>54</v>
      </c>
      <c r="U3" s="69">
        <f>+JUDICIALES!D21</f>
        <v>54</v>
      </c>
      <c r="V3" s="69">
        <f>+JUDICIALES!D22</f>
        <v>1</v>
      </c>
      <c r="W3" s="69">
        <f>JUDICIALES!D28</f>
        <v>10</v>
      </c>
      <c r="X3" s="69">
        <f>JUDICIALES!D29</f>
        <v>10</v>
      </c>
      <c r="Y3" s="69">
        <f>JUDICIALES!D30</f>
        <v>0</v>
      </c>
      <c r="Z3" s="69">
        <f>JUDICIALES!D31</f>
        <v>0</v>
      </c>
      <c r="AA3" s="69">
        <f>JUDICIALES!D32</f>
        <v>0</v>
      </c>
      <c r="AB3" s="69">
        <f>+JUDICIALES!G9</f>
        <v>1</v>
      </c>
      <c r="AC3" s="69">
        <f>+JUDICIALES!G10</f>
        <v>1</v>
      </c>
      <c r="AD3" s="69">
        <f>+JUDICIALES!G11</f>
        <v>1</v>
      </c>
      <c r="AE3" s="69">
        <f>+JUDICIALES!G15</f>
        <v>62</v>
      </c>
      <c r="AF3" s="69">
        <f>+JUDICIALES!G16</f>
        <v>62</v>
      </c>
      <c r="AG3" s="69">
        <f>+JUDICIALES!G17</f>
        <v>0</v>
      </c>
      <c r="AH3" s="69">
        <f>+JUDICIALES!G18</f>
        <v>0</v>
      </c>
      <c r="AI3" s="69">
        <f>+JUDICIALES!G21</f>
        <v>8</v>
      </c>
      <c r="AJ3" s="69">
        <f>+JUDICIALES!G22</f>
        <v>36</v>
      </c>
      <c r="AK3" s="69">
        <f>+JUDICIALES!G23</f>
        <v>7</v>
      </c>
      <c r="AL3" s="69">
        <f>+JUDICIALES!G24</f>
        <v>10</v>
      </c>
      <c r="AM3" s="69">
        <f>+JUDICIALES!H21</f>
        <v>8</v>
      </c>
      <c r="AN3" s="69">
        <f>+JUDICIALES!H22</f>
        <v>0</v>
      </c>
      <c r="AO3" s="69">
        <f>+JUDICIALES!H23</f>
        <v>0</v>
      </c>
      <c r="AP3" s="69">
        <f>+JUDICIALES!H24</f>
        <v>0</v>
      </c>
      <c r="AQ3" s="69">
        <f>+PREJUDICIALES!D10</f>
        <v>8</v>
      </c>
      <c r="AR3" s="69">
        <f>+PREJUDICIALES!D11</f>
        <v>8</v>
      </c>
      <c r="AS3" s="69">
        <f>+PREJUDICIALES!D12</f>
        <v>8</v>
      </c>
      <c r="AT3" s="69">
        <f>+PREJUDICIALES!D13</f>
        <v>0</v>
      </c>
      <c r="AU3" s="69">
        <f>+PREJUDICIALES!D14</f>
        <v>0</v>
      </c>
      <c r="AV3" s="69">
        <f>+PREJUDICIALES!D17</f>
        <v>8</v>
      </c>
      <c r="AW3" s="69">
        <f>+PREJUDICIALES!D18</f>
        <v>8</v>
      </c>
      <c r="AX3" s="69">
        <f>+PREJUDICIALES!G12</f>
        <v>0</v>
      </c>
      <c r="AY3" s="69">
        <f>+PREJUDICIALES!G13</f>
        <v>0</v>
      </c>
      <c r="AZ3" s="69">
        <f>+ARBITRAMENTOS!D9</f>
        <v>0</v>
      </c>
      <c r="BA3" s="69">
        <f>+ARBITRAMENTOS!D10</f>
        <v>0</v>
      </c>
      <c r="BB3" s="69">
        <f>ARBITRAMENTOS!G9</f>
        <v>0</v>
      </c>
      <c r="BC3" s="69">
        <f>ARBITRAMENTOS!G10</f>
        <v>0</v>
      </c>
      <c r="BD3" s="69" t="str">
        <f>+PAGOS!D9</f>
        <v>No</v>
      </c>
      <c r="BE3" s="69" t="str">
        <f>+PAGOS!D10</f>
        <v>No</v>
      </c>
      <c r="BF3" s="70">
        <f>USUARIOS!D9</f>
        <v>44820</v>
      </c>
      <c r="BG3" s="70">
        <f>ABOGADOS!D7</f>
        <v>44820</v>
      </c>
      <c r="BH3" s="70">
        <f>JUDICIALES!D8</f>
        <v>44820</v>
      </c>
      <c r="BI3" s="69" t="str">
        <f>+USUARIOS!C19</f>
        <v>Sin observaciones</v>
      </c>
      <c r="BJ3" s="69">
        <f>+ABOGADOS!C22</f>
        <v>0</v>
      </c>
      <c r="BK3" s="69" t="str">
        <f>+JUDICIALES!F28</f>
        <v xml:space="preserve">I) LA FUENTE DE LA INFORMACIÓN QUE REPORTA LA OFICINA ASESORA JURÍDICA ES LA MISMA INFORMACIÓN QUE REPOSA EN EL SISTEMA E-KOGUI.                                                              2) EN 8 DE LOS 10 CASOS DE LA MUESTRA ESCOGIDA PARA VERIFICAR LAS CONDENAS, NO SE ENCONTRÓ DILIGENCIADA LA INFORMACIÓN EN LA CASILLA DE SENTIDO DEL FALLO, LOS OTROS DOS REPORTAN SENTIDO FAVORABLE.  ESTOS OCHO CASOS SON PROCESOS EJECUTIVOS, EN LO CUALES, SEGÚN REPORTA LA OAJ, EL SISTEMA NO ESTÁ PARAMETRIZADO PARA DILIGENCIAR EL SENTIDO DEL FALLO.   3) PROCESO E-KOGUI 2304359 SIN CALIFICACIÓN DE PROBABILIDAD DE PERDER EL CASO. EL PROCESO SE CALIFICÓ EL 22 DE JULIO DE 2022, UNA VEZ CONTESTADA LA DEMANDA, SEGÚN SE VERIFICÓ EN LA TRAZA DEL SISTEMA Y CON EL ADMINISTRADOR DEL SISTEMA. </v>
      </c>
      <c r="BL3" s="69" t="str">
        <f>+PREJUDICIALES!F17</f>
        <v>I) LA FUENTE DE LA INFORMACIÓN QUE REPORTA LA OFICINA ASESORA JURÍDICA ES LA MISMA INFORMACIÓN QUE REPOSA EN EL SISTEMA E-KOGUI.</v>
      </c>
      <c r="BM3" s="69">
        <f>+ARBITRAMENTOS!C13</f>
        <v>0</v>
      </c>
      <c r="BN3" s="69">
        <f>+PAGOS!F8</f>
        <v>0</v>
      </c>
      <c r="BO3" s="69">
        <f>'Resumen General'!B23</f>
        <v>0</v>
      </c>
    </row>
    <row r="12" spans="1:67" x14ac:dyDescent="0.25">
      <c r="A12" s="69" t="s">
        <v>36</v>
      </c>
      <c r="B12" s="69" t="s">
        <v>15</v>
      </c>
      <c r="C12" s="72" t="s">
        <v>16</v>
      </c>
      <c r="D12" s="72" t="s">
        <v>6</v>
      </c>
      <c r="E12" s="72" t="s">
        <v>7</v>
      </c>
      <c r="F12" s="72" t="s">
        <v>17</v>
      </c>
      <c r="G12" s="72" t="s">
        <v>76</v>
      </c>
    </row>
    <row r="13" spans="1:67" x14ac:dyDescent="0.25">
      <c r="A13" s="69">
        <f t="shared" ref="A13:A18" si="0">$A$3</f>
        <v>0</v>
      </c>
      <c r="B13" s="69" t="s">
        <v>0</v>
      </c>
      <c r="C13" s="69" t="str">
        <f>USUARIOS!C12</f>
        <v>Si</v>
      </c>
      <c r="D13" s="71">
        <f>USUARIOS!D12</f>
        <v>43923</v>
      </c>
      <c r="E13" s="69" t="str">
        <f>USUARIOS!E12</f>
        <v>DORIS POVEDA BELTRÁN</v>
      </c>
      <c r="F13" s="71">
        <f>USUARIOS!F12</f>
        <v>44570</v>
      </c>
      <c r="G13" s="69" t="str">
        <f>USUARIOS!G12</f>
        <v/>
      </c>
    </row>
    <row r="14" spans="1:67" x14ac:dyDescent="0.25">
      <c r="A14" s="69">
        <f t="shared" si="0"/>
        <v>0</v>
      </c>
      <c r="B14" s="69" t="s">
        <v>1</v>
      </c>
      <c r="C14" s="69" t="str">
        <f>USUARIOS!C13</f>
        <v>Si</v>
      </c>
      <c r="D14" s="71">
        <f>USUARIOS!D13</f>
        <v>43880</v>
      </c>
      <c r="E14" s="69" t="str">
        <f>USUARIOS!E13</f>
        <v>ANA LUCY CASTRO CASTRO</v>
      </c>
      <c r="F14" s="71">
        <f>USUARIOS!F13</f>
        <v>44742</v>
      </c>
      <c r="G14" s="69" t="str">
        <f>USUARIOS!G13</f>
        <v/>
      </c>
    </row>
    <row r="15" spans="1:67" x14ac:dyDescent="0.25">
      <c r="A15" s="69">
        <f t="shared" si="0"/>
        <v>0</v>
      </c>
      <c r="B15" s="69" t="s">
        <v>2</v>
      </c>
      <c r="C15" s="69" t="str">
        <f>USUARIOS!C14</f>
        <v>No</v>
      </c>
      <c r="D15" s="71">
        <f>USUARIOS!D15</f>
        <v>43746</v>
      </c>
      <c r="E15" s="69">
        <f>USUARIOS!E14</f>
        <v>0</v>
      </c>
      <c r="F15" s="71">
        <f>USUARIOS!F14</f>
        <v>0</v>
      </c>
      <c r="G15" s="69" t="str">
        <f>USUARIOS!G14</f>
        <v/>
      </c>
    </row>
    <row r="16" spans="1:67" x14ac:dyDescent="0.25">
      <c r="A16" s="69">
        <f t="shared" si="0"/>
        <v>0</v>
      </c>
      <c r="B16" s="69" t="s">
        <v>3</v>
      </c>
      <c r="C16" s="69" t="str">
        <f>USUARIOS!C15</f>
        <v>Si</v>
      </c>
      <c r="D16" s="71" t="e">
        <f>USUARIOS!#REF!</f>
        <v>#REF!</v>
      </c>
      <c r="E16" s="69" t="str">
        <f>USUARIOS!E15</f>
        <v>CARLOS JAVIER RODRÍGUEZ ORDOÑEZ</v>
      </c>
      <c r="F16" s="71">
        <f>USUARIOS!F15</f>
        <v>44390</v>
      </c>
      <c r="G16" s="69" t="str">
        <f>USUARIOS!G15</f>
        <v/>
      </c>
    </row>
    <row r="17" spans="1:7" x14ac:dyDescent="0.25">
      <c r="A17" s="69">
        <f t="shared" si="0"/>
        <v>0</v>
      </c>
      <c r="B17" s="69" t="s">
        <v>4</v>
      </c>
      <c r="C17" s="69" t="str">
        <f>USUARIOS!C16</f>
        <v>Si</v>
      </c>
      <c r="D17" s="71">
        <f>USUARIOS!D16</f>
        <v>44586</v>
      </c>
      <c r="E17" s="69" t="str">
        <f>USUARIOS!E16</f>
        <v>RICARDO CORTÉS PARDO</v>
      </c>
      <c r="F17" s="71">
        <f>USUARIOS!F16</f>
        <v>44742</v>
      </c>
      <c r="G17" s="69" t="str">
        <f>USUARIOS!G16</f>
        <v/>
      </c>
    </row>
    <row r="18" spans="1:7" x14ac:dyDescent="0.25">
      <c r="A18" s="69">
        <f t="shared" si="0"/>
        <v>0</v>
      </c>
      <c r="B18" s="69" t="s">
        <v>5</v>
      </c>
      <c r="C18" s="69" t="str">
        <f>USUARIOS!C17</f>
        <v>Si</v>
      </c>
      <c r="D18" s="71">
        <f>USUARIOS!D17</f>
        <v>44586</v>
      </c>
      <c r="E18" s="69" t="str">
        <f>USUARIOS!E17</f>
        <v>RICARDO CORTÉS PARDO</v>
      </c>
      <c r="F18" s="71">
        <f>USUARIOS!F17</f>
        <v>44743</v>
      </c>
      <c r="G18" s="69"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9</vt:i4>
      </vt:variant>
    </vt:vector>
  </HeadingPairs>
  <TitlesOfParts>
    <vt:vector baseType="lpstr" size="9">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