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375" yWindow="720" windowWidth="8085" windowHeight="7125" firstSheet="18" activeTab="20"/>
  </bookViews>
  <sheets>
    <sheet name="PYG ENERO" sheetId="10" r:id="rId1"/>
    <sheet name="BG ENERO" sheetId="9" r:id="rId2"/>
    <sheet name="PYG FEBRERO" sheetId="11" r:id="rId3"/>
    <sheet name="BG FEBRERO" sheetId="12" r:id="rId4"/>
    <sheet name="PYG MARZO" sheetId="13" r:id="rId5"/>
    <sheet name="BG MARZO" sheetId="14" r:id="rId6"/>
    <sheet name="PYG ABRIL" sheetId="17" r:id="rId7"/>
    <sheet name="BG ABRIL" sheetId="18" r:id="rId8"/>
    <sheet name="PYG MAYO" sheetId="19" r:id="rId9"/>
    <sheet name="BG MAYO" sheetId="20" r:id="rId10"/>
    <sheet name="PYG JUNIO" sheetId="21" r:id="rId11"/>
    <sheet name="BG JUNIO" sheetId="22" r:id="rId12"/>
    <sheet name="PYG JULIO" sheetId="24" r:id="rId13"/>
    <sheet name="BG JULIO" sheetId="23" r:id="rId14"/>
    <sheet name="PYG AGOSTO" sheetId="25" r:id="rId15"/>
    <sheet name="BG AGOSTO" sheetId="26" r:id="rId16"/>
    <sheet name="PYG SEPTIEMBRE" sheetId="27" r:id="rId17"/>
    <sheet name="BG SEPTIEMBRE" sheetId="28" r:id="rId18"/>
    <sheet name="PYG OCTUBRE" sheetId="30" r:id="rId19"/>
    <sheet name="BG OCTUBRE" sheetId="31" r:id="rId20"/>
    <sheet name="PYG NOVIEMBRE" sheetId="32" r:id="rId21"/>
    <sheet name="BG NOVIEMBRE" sheetId="33" r:id="rId22"/>
    <sheet name="BG DICIEMBRE" sheetId="36" r:id="rId23"/>
    <sheet name="PYG DICIEMBRE" sheetId="37" r:id="rId24"/>
    <sheet name="BALANCE NOTAS" sheetId="34" r:id="rId25"/>
    <sheet name="PYG NOTAS" sheetId="35" r:id="rId26"/>
  </sheets>
  <externalReferences>
    <externalReference r:id="rId27"/>
    <externalReference r:id="rId28"/>
  </externalReferences>
  <definedNames>
    <definedName name="_Regression_Int" localSheetId="24" hidden="1">1</definedName>
    <definedName name="_Regression_Int" localSheetId="7" hidden="1">1</definedName>
    <definedName name="_Regression_Int" localSheetId="15" hidden="1">1</definedName>
    <definedName name="_Regression_Int" localSheetId="22" hidden="1">1</definedName>
    <definedName name="_Regression_Int" localSheetId="1" hidden="1">1</definedName>
    <definedName name="_Regression_Int" localSheetId="3" hidden="1">1</definedName>
    <definedName name="_Regression_Int" localSheetId="13" hidden="1">1</definedName>
    <definedName name="_Regression_Int" localSheetId="11" hidden="1">1</definedName>
    <definedName name="_Regression_Int" localSheetId="5" hidden="1">1</definedName>
    <definedName name="_Regression_Int" localSheetId="9" hidden="1">1</definedName>
    <definedName name="_Regression_Int" localSheetId="21" hidden="1">1</definedName>
    <definedName name="_Regression_Int" localSheetId="19" hidden="1">1</definedName>
    <definedName name="_Regression_Int" localSheetId="17" hidden="1">1</definedName>
    <definedName name="_Regression_Int" localSheetId="6" hidden="1">1</definedName>
    <definedName name="_Regression_Int" localSheetId="14" hidden="1">1</definedName>
    <definedName name="_Regression_Int" localSheetId="23" hidden="1">1</definedName>
    <definedName name="_Regression_Int" localSheetId="0" hidden="1">1</definedName>
    <definedName name="_Regression_Int" localSheetId="2" hidden="1">1</definedName>
    <definedName name="_Regression_Int" localSheetId="12" hidden="1">1</definedName>
    <definedName name="_Regression_Int" localSheetId="10" hidden="1">1</definedName>
    <definedName name="_Regression_Int" localSheetId="4" hidden="1">1</definedName>
    <definedName name="_Regression_Int" localSheetId="8" hidden="1">1</definedName>
    <definedName name="_Regression_Int" localSheetId="25" hidden="1">1</definedName>
    <definedName name="_Regression_Int" localSheetId="20" hidden="1">1</definedName>
    <definedName name="_Regression_Int" localSheetId="18" hidden="1">1</definedName>
    <definedName name="_Regression_Int" localSheetId="16" hidden="1">1</definedName>
    <definedName name="A_impresión_IM" localSheetId="24">'BALANCE NOTAS'!$A$1:$O$188</definedName>
    <definedName name="A_impresión_IM" localSheetId="7">'BG ABRIL'!$A$1:$Q$166</definedName>
    <definedName name="A_impresión_IM" localSheetId="15">'BG AGOSTO'!$A$1:$Q$166</definedName>
    <definedName name="A_impresión_IM" localSheetId="22">'BG DICIEMBRE'!$A$1:$Q$166</definedName>
    <definedName name="A_impresión_IM" localSheetId="1">'BG ENERO'!$A$1:$Q$166</definedName>
    <definedName name="A_impresión_IM" localSheetId="3">'BG FEBRERO'!$A$1:$Q$166</definedName>
    <definedName name="A_impresión_IM" localSheetId="13">'BG JULIO'!$A$1:$Q$166</definedName>
    <definedName name="A_impresión_IM" localSheetId="11">'BG JUNIO'!$A$1:$Q$166</definedName>
    <definedName name="A_impresión_IM" localSheetId="5">'BG MARZO'!$A$1:$Q$166</definedName>
    <definedName name="A_impresión_IM" localSheetId="9">'BG MAYO'!$A$1:$Q$166</definedName>
    <definedName name="A_impresión_IM" localSheetId="21">'BG NOVIEMBRE'!$A$1:$Q$166</definedName>
    <definedName name="A_impresión_IM" localSheetId="19">'BG OCTUBRE'!$A$1:$Q$166</definedName>
    <definedName name="A_impresión_IM" localSheetId="17">'BG SEPTIEMBRE'!$A$1:$Q$166</definedName>
    <definedName name="A_impresión_IM" localSheetId="6">'PYG ABRIL'!$A$1:$K$62</definedName>
    <definedName name="A_impresión_IM" localSheetId="14">'PYG AGOSTO'!$A$1:$K$62</definedName>
    <definedName name="A_impresión_IM" localSheetId="23">'PYG DICIEMBRE'!$A$1:$K$62</definedName>
    <definedName name="A_impresión_IM" localSheetId="0">'PYG ENERO'!$A$1:$K$62</definedName>
    <definedName name="A_impresión_IM" localSheetId="2">'PYG FEBRERO'!$A$1:$K$62</definedName>
    <definedName name="A_impresión_IM" localSheetId="12">'PYG JULIO'!$A$1:$K$62</definedName>
    <definedName name="A_impresión_IM" localSheetId="10">'PYG JUNIO'!$A$1:$K$62</definedName>
    <definedName name="A_impresión_IM" localSheetId="4">'PYG MARZO'!$A$1:$K$62</definedName>
    <definedName name="A_impresión_IM" localSheetId="8">'PYG MAYO'!$A$1:$K$62</definedName>
    <definedName name="A_impresión_IM" localSheetId="25">'PYG NOTAS'!$A$1:$L$90</definedName>
    <definedName name="A_impresión_IM" localSheetId="20">'PYG NOVIEMBRE'!$A$1:$K$62</definedName>
    <definedName name="A_impresión_IM" localSheetId="18">'PYG OCTUBRE'!$A$1:$K$62</definedName>
    <definedName name="A_impresión_IM" localSheetId="16">'PYG SEPTIEMBRE'!$A$1:$K$62</definedName>
    <definedName name="_xlnm.Print_Area" localSheetId="24">'BALANCE NOTAS'!$A$1:$P$104</definedName>
    <definedName name="_xlnm.Print_Area" localSheetId="7">'BG ABRIL'!$A$1:$S$80</definedName>
    <definedName name="_xlnm.Print_Area" localSheetId="15">'BG AGOSTO'!$A$1:$S$80</definedName>
    <definedName name="_xlnm.Print_Area" localSheetId="22">'BG DICIEMBRE'!$A$1:$S$80</definedName>
    <definedName name="_xlnm.Print_Area" localSheetId="1">'BG ENERO'!$A$1:$S$80</definedName>
    <definedName name="_xlnm.Print_Area" localSheetId="3">'BG FEBRERO'!$A$1:$S$80</definedName>
    <definedName name="_xlnm.Print_Area" localSheetId="13">'BG JULIO'!$A$1:$S$80</definedName>
    <definedName name="_xlnm.Print_Area" localSheetId="11">'BG JUNIO'!$A$1:$S$80</definedName>
    <definedName name="_xlnm.Print_Area" localSheetId="5">'BG MARZO'!$A$1:$S$80</definedName>
    <definedName name="_xlnm.Print_Area" localSheetId="9">'BG MAYO'!$A$1:$S$80</definedName>
    <definedName name="_xlnm.Print_Area" localSheetId="21">'BG NOVIEMBRE'!$A$1:$S$80</definedName>
    <definedName name="_xlnm.Print_Area" localSheetId="19">'BG OCTUBRE'!$A$1:$S$80</definedName>
    <definedName name="_xlnm.Print_Area" localSheetId="17">'BG SEPTIEMBRE'!$A$1:$S$80</definedName>
    <definedName name="_xlnm.Print_Area" localSheetId="6">'PYG ABRIL'!$A$1:$M$62</definedName>
    <definedName name="_xlnm.Print_Area" localSheetId="14">'PYG AGOSTO'!$A$1:$M$62</definedName>
    <definedName name="_xlnm.Print_Area" localSheetId="23">'PYG DICIEMBRE'!$A$1:$M$62</definedName>
    <definedName name="_xlnm.Print_Area" localSheetId="0">'PYG ENERO'!$A$1:$M$62</definedName>
    <definedName name="_xlnm.Print_Area" localSheetId="2">'PYG FEBRERO'!$A$1:$M$62</definedName>
    <definedName name="_xlnm.Print_Area" localSheetId="12">'PYG JULIO'!$A$1:$M$62</definedName>
    <definedName name="_xlnm.Print_Area" localSheetId="10">'PYG JUNIO'!$A$1:$M$62</definedName>
    <definedName name="_xlnm.Print_Area" localSheetId="4">'PYG MARZO'!$A$1:$M$62</definedName>
    <definedName name="_xlnm.Print_Area" localSheetId="8">'PYG MAYO'!$A$1:$M$62</definedName>
    <definedName name="_xlnm.Print_Area" localSheetId="25">'PYG NOTAS'!$A$1:$K$91</definedName>
    <definedName name="_xlnm.Print_Area" localSheetId="20">'PYG NOVIEMBRE'!$A$1:$M$62</definedName>
    <definedName name="_xlnm.Print_Area" localSheetId="18">'PYG OCTUBRE'!$A$1:$M$62</definedName>
    <definedName name="_xlnm.Print_Area" localSheetId="16">'PYG SEPTIEMBRE'!$A$1:$M$62</definedName>
    <definedName name="Z_103465BB_16B0_48C2_A472_472C4779E926_.wvu.PrintArea" localSheetId="24" hidden="1">'BALANCE NOTAS'!$A$1:$O$103</definedName>
    <definedName name="Z_103465BB_16B0_48C2_A472_472C4779E926_.wvu.PrintArea" localSheetId="25" hidden="1">'PYG NOTAS'!$A$1:$K$91</definedName>
    <definedName name="Z_103465BB_16B0_48C2_A472_472C4779E926_.wvu.Rows" localSheetId="24" hidden="1">'BALANCE NOTAS'!$78:$80,'BALANCE NOTAS'!$89:$89,'BALANCE NOTAS'!#REF!,'BALANCE NOTAS'!$114:$119</definedName>
    <definedName name="Z_103465BB_16B0_48C2_A472_472C4779E926_.wvu.Rows" localSheetId="25" hidden="1">'PYG NOTAS'!$15:$16,'PYG NOTAS'!$18:$18,'PYG NOTAS'!$20:$20,'PYG NOTAS'!$24:$26,'PYG NOTAS'!$28:$28,'PYG NOTAS'!$36:$37,'PYG NOTAS'!$48:$48,'PYG NOTAS'!$51:$53,'PYG NOTAS'!$63:$63,'PYG NOTAS'!$66:$66,'PYG NOTAS'!$72:$73</definedName>
    <definedName name="Z_13A29373_1FD4_4BBA_8258_9229DCCDB7F9_.wvu.PrintArea" localSheetId="24" hidden="1">'BALANCE NOTAS'!$A$1:$O$103</definedName>
    <definedName name="Z_13A29373_1FD4_4BBA_8258_9229DCCDB7F9_.wvu.PrintArea" localSheetId="25" hidden="1">'PYG NOTAS'!$A$1:$K$91</definedName>
    <definedName name="Z_13A29373_1FD4_4BBA_8258_9229DCCDB7F9_.wvu.Rows" localSheetId="24" hidden="1">'BALANCE NOTAS'!$78:$80,'BALANCE NOTAS'!$89:$89,'BALANCE NOTAS'!#REF!,'BALANCE NOTAS'!$114:$119</definedName>
    <definedName name="Z_13A29373_1FD4_4BBA_8258_9229DCCDB7F9_.wvu.Rows" localSheetId="25" hidden="1">'PYG NOTAS'!$15:$16,'PYG NOTAS'!$18:$18,'PYG NOTAS'!$20:$20,'PYG NOTAS'!$24:$26,'PYG NOTAS'!$28:$28,'PYG NOTAS'!$36:$37,'PYG NOTAS'!$48:$48,'PYG NOTAS'!$51:$53,'PYG NOTAS'!$63:$63,'PYG NOTAS'!$66:$66,'PYG NOTAS'!$72:$73</definedName>
    <definedName name="Z_9025EF20_47B1_4129_B3EA_2356387DC944_.wvu.PrintArea" localSheetId="24" hidden="1">'BALANCE NOTAS'!$A$1:$O$103</definedName>
    <definedName name="Z_9025EF20_47B1_4129_B3EA_2356387DC944_.wvu.PrintArea" localSheetId="25" hidden="1">'PYG NOTAS'!$A$1:$K$91</definedName>
    <definedName name="Z_9025EF20_47B1_4129_B3EA_2356387DC944_.wvu.Rows" localSheetId="24" hidden="1">'BALANCE NOTAS'!$78:$80,'BALANCE NOTAS'!$89:$89,'BALANCE NOTAS'!#REF!,'BALANCE NOTAS'!$114:$119</definedName>
    <definedName name="Z_9025EF20_47B1_4129_B3EA_2356387DC944_.wvu.Rows" localSheetId="25" hidden="1">'PYG NOTAS'!$15:$16,'PYG NOTAS'!$18:$18,'PYG NOTAS'!$20:$20,'PYG NOTAS'!$24:$26,'PYG NOTAS'!$28:$28,'PYG NOTAS'!$36:$37,'PYG NOTAS'!$48:$48,'PYG NOTAS'!$51:$53,'PYG NOTAS'!$63:$63,'PYG NOTAS'!$66:$66,'PYG NOTAS'!$72:$73</definedName>
    <definedName name="Z_962A7EFB_D314_44DB_A077_D96546048FEC_.wvu.PrintArea" localSheetId="24" hidden="1">'BALANCE NOTAS'!$A$1:$O$103</definedName>
    <definedName name="Z_962A7EFB_D314_44DB_A077_D96546048FEC_.wvu.PrintArea" localSheetId="25" hidden="1">'PYG NOTAS'!$A$1:$K$91</definedName>
    <definedName name="Z_962A7EFB_D314_44DB_A077_D96546048FEC_.wvu.Rows" localSheetId="24" hidden="1">'BALANCE NOTAS'!$78:$80,'BALANCE NOTAS'!$89:$89,'BALANCE NOTAS'!#REF!,'BALANCE NOTAS'!$114:$119</definedName>
    <definedName name="Z_962A7EFB_D314_44DB_A077_D96546048FEC_.wvu.Rows" localSheetId="25" hidden="1">'PYG NOTAS'!$15:$16,'PYG NOTAS'!$18:$18,'PYG NOTAS'!$20:$20,'PYG NOTAS'!$24:$26,'PYG NOTAS'!$28:$28,'PYG NOTAS'!$36:$37,'PYG NOTAS'!$48:$48,'PYG NOTAS'!$51:$53,'PYG NOTAS'!$63:$63,'PYG NOTAS'!$66:$66,'PYG NOTAS'!$72:$73</definedName>
  </definedNames>
  <calcPr calcId="145621"/>
</workbook>
</file>

<file path=xl/calcChain.xml><?xml version="1.0" encoding="utf-8"?>
<calcChain xmlns="http://schemas.openxmlformats.org/spreadsheetml/2006/main">
  <c r="K68" i="35" l="1"/>
  <c r="F68" i="35"/>
  <c r="I54" i="35"/>
  <c r="I49" i="35"/>
  <c r="K47" i="35"/>
  <c r="F47" i="35"/>
  <c r="I42" i="35"/>
  <c r="K40" i="35" s="1"/>
  <c r="F40" i="35"/>
  <c r="K35" i="35"/>
  <c r="F35" i="35"/>
  <c r="F33" i="35" s="1"/>
  <c r="F31" i="35"/>
  <c r="F44" i="35" s="1"/>
  <c r="F60" i="35" s="1"/>
  <c r="F70" i="35" s="1"/>
  <c r="F74" i="35" s="1"/>
  <c r="I23" i="35"/>
  <c r="K22" i="35"/>
  <c r="F22" i="35"/>
  <c r="I14" i="35"/>
  <c r="K12" i="35" s="1"/>
  <c r="K31" i="35" s="1"/>
  <c r="I13" i="35"/>
  <c r="F12" i="35"/>
  <c r="O87" i="34"/>
  <c r="D87" i="34"/>
  <c r="G85" i="34"/>
  <c r="D85" i="34"/>
  <c r="G83" i="34"/>
  <c r="D83" i="34"/>
  <c r="G77" i="34"/>
  <c r="D77" i="34"/>
  <c r="O74" i="34"/>
  <c r="L74" i="34"/>
  <c r="L87" i="34" s="1"/>
  <c r="G74" i="34"/>
  <c r="G87" i="34" s="1"/>
  <c r="G66" i="34"/>
  <c r="D66" i="34"/>
  <c r="F63" i="34"/>
  <c r="F62" i="34"/>
  <c r="G61" i="34"/>
  <c r="D61" i="34"/>
  <c r="O57" i="34"/>
  <c r="L57" i="34"/>
  <c r="O53" i="34"/>
  <c r="L53" i="34"/>
  <c r="F52" i="34"/>
  <c r="G51" i="34" s="1"/>
  <c r="D51" i="34"/>
  <c r="O48" i="34"/>
  <c r="O69" i="34" s="1"/>
  <c r="L48" i="34"/>
  <c r="L69" i="34" s="1"/>
  <c r="G46" i="34"/>
  <c r="D46" i="34"/>
  <c r="F41" i="34"/>
  <c r="G37" i="34" s="1"/>
  <c r="N38" i="34"/>
  <c r="D37" i="34"/>
  <c r="O36" i="34"/>
  <c r="O44" i="34" s="1"/>
  <c r="O41" i="34" s="1"/>
  <c r="L36" i="34"/>
  <c r="N33" i="34"/>
  <c r="O29" i="34"/>
  <c r="L29" i="34"/>
  <c r="F25" i="34"/>
  <c r="N23" i="34"/>
  <c r="G23" i="34"/>
  <c r="G71" i="34" s="1"/>
  <c r="D23" i="34"/>
  <c r="D71" i="34" s="1"/>
  <c r="O21" i="34"/>
  <c r="L21" i="34"/>
  <c r="O18" i="34"/>
  <c r="L18" i="34"/>
  <c r="G18" i="34"/>
  <c r="D18" i="34"/>
  <c r="O14" i="34"/>
  <c r="L14" i="34"/>
  <c r="L44" i="34" s="1"/>
  <c r="L41" i="34" s="1"/>
  <c r="K33" i="35" l="1"/>
  <c r="K44" i="35" s="1"/>
  <c r="K60" i="35" s="1"/>
  <c r="K70" i="35" s="1"/>
  <c r="K74" i="35" s="1"/>
  <c r="L71" i="34"/>
  <c r="O71" i="34"/>
  <c r="N79" i="22" l="1"/>
  <c r="S79" i="22" s="1"/>
  <c r="I79" i="22"/>
  <c r="D79" i="22"/>
  <c r="N77" i="22"/>
  <c r="S77" i="22" s="1"/>
  <c r="I77" i="22"/>
  <c r="D77" i="22"/>
  <c r="N75" i="22"/>
  <c r="S75" i="22" s="1"/>
  <c r="I75" i="22"/>
  <c r="D75" i="22"/>
  <c r="C73" i="22"/>
  <c r="D72" i="22"/>
  <c r="N72" i="22" s="1"/>
  <c r="S72" i="22" s="1"/>
  <c r="M70" i="22"/>
  <c r="N69" i="22" s="1"/>
  <c r="S69" i="22" s="1"/>
  <c r="D69" i="22"/>
  <c r="I69" i="22" s="1"/>
  <c r="N62" i="22"/>
  <c r="S62" i="22" s="1"/>
  <c r="C62" i="22"/>
  <c r="I62" i="22" s="1"/>
  <c r="N60" i="22"/>
  <c r="S60" i="22" s="1"/>
  <c r="D60" i="22"/>
  <c r="I60" i="22" s="1"/>
  <c r="C58" i="22"/>
  <c r="I58" i="22" s="1"/>
  <c r="C57" i="22"/>
  <c r="I57" i="22" s="1"/>
  <c r="M56" i="22"/>
  <c r="S56" i="22" s="1"/>
  <c r="C56" i="22"/>
  <c r="I56" i="22" s="1"/>
  <c r="M55" i="22"/>
  <c r="S55" i="22" s="1"/>
  <c r="D55" i="22"/>
  <c r="I55" i="22" s="1"/>
  <c r="M54" i="22"/>
  <c r="S54" i="22" s="1"/>
  <c r="C53" i="22"/>
  <c r="I53" i="22" s="1"/>
  <c r="N52" i="22"/>
  <c r="S52" i="22" s="1"/>
  <c r="C52" i="22"/>
  <c r="I52" i="22" s="1"/>
  <c r="C51" i="22"/>
  <c r="I51" i="22" s="1"/>
  <c r="C50" i="22"/>
  <c r="I50" i="22" s="1"/>
  <c r="M49" i="22"/>
  <c r="S49" i="22" s="1"/>
  <c r="C49" i="22"/>
  <c r="I49" i="22" s="1"/>
  <c r="N48" i="22"/>
  <c r="S48" i="22" s="1"/>
  <c r="C48" i="22"/>
  <c r="D47" i="22" s="1"/>
  <c r="I47" i="22" s="1"/>
  <c r="M45" i="22"/>
  <c r="S45" i="22" s="1"/>
  <c r="C45" i="22"/>
  <c r="I45" i="22" s="1"/>
  <c r="N44" i="22"/>
  <c r="S44" i="22" s="1"/>
  <c r="C44" i="22"/>
  <c r="I44" i="22" s="1"/>
  <c r="D43" i="22"/>
  <c r="I43" i="22" s="1"/>
  <c r="N42" i="22"/>
  <c r="S42" i="22" s="1"/>
  <c r="C41" i="22"/>
  <c r="I41" i="22" s="1"/>
  <c r="C40" i="22"/>
  <c r="I40" i="22" s="1"/>
  <c r="C39" i="22"/>
  <c r="I39" i="22" s="1"/>
  <c r="C38" i="22"/>
  <c r="I38" i="22" s="1"/>
  <c r="C37" i="22"/>
  <c r="I37" i="22" s="1"/>
  <c r="D36" i="22"/>
  <c r="I36" i="22" s="1"/>
  <c r="D34" i="22"/>
  <c r="I34" i="22" s="1"/>
  <c r="M33" i="22"/>
  <c r="S33" i="22" s="1"/>
  <c r="M32" i="22"/>
  <c r="S32" i="22" s="1"/>
  <c r="C32" i="22"/>
  <c r="I32" i="22" s="1"/>
  <c r="M31" i="22"/>
  <c r="S31" i="22" s="1"/>
  <c r="C31" i="22"/>
  <c r="I31" i="22" s="1"/>
  <c r="C30" i="22"/>
  <c r="I30" i="22" s="1"/>
  <c r="M28" i="22"/>
  <c r="S28" i="22" s="1"/>
  <c r="C28" i="22"/>
  <c r="I28" i="22" s="1"/>
  <c r="M27" i="22"/>
  <c r="S27" i="22" s="1"/>
  <c r="C27" i="22"/>
  <c r="I27" i="22" s="1"/>
  <c r="M26" i="22"/>
  <c r="S26" i="22" s="1"/>
  <c r="C26" i="22"/>
  <c r="I26" i="22" s="1"/>
  <c r="N25" i="22"/>
  <c r="S25" i="22" s="1"/>
  <c r="C25" i="22"/>
  <c r="I25" i="22" s="1"/>
  <c r="C24" i="22"/>
  <c r="I24" i="22" s="1"/>
  <c r="N23" i="22"/>
  <c r="S23" i="22" s="1"/>
  <c r="C23" i="22"/>
  <c r="I23" i="22" s="1"/>
  <c r="C22" i="22"/>
  <c r="I22" i="22" s="1"/>
  <c r="M21" i="22"/>
  <c r="S21" i="22" s="1"/>
  <c r="M20" i="22"/>
  <c r="S20" i="22" s="1"/>
  <c r="D20" i="22"/>
  <c r="I20" i="22" s="1"/>
  <c r="M19" i="22"/>
  <c r="S19" i="22" s="1"/>
  <c r="N18" i="22"/>
  <c r="S18" i="22" s="1"/>
  <c r="C18" i="22"/>
  <c r="I18" i="22" s="1"/>
  <c r="D17" i="22"/>
  <c r="I17" i="22" s="1"/>
  <c r="M16" i="22"/>
  <c r="S16" i="22" s="1"/>
  <c r="N15" i="22"/>
  <c r="S15" i="22" s="1"/>
  <c r="I15" i="22"/>
  <c r="S13" i="22"/>
  <c r="M13" i="22"/>
  <c r="I13" i="22"/>
  <c r="D13" i="22"/>
  <c r="S12" i="22"/>
  <c r="N12" i="22"/>
  <c r="I12" i="22"/>
  <c r="D12" i="22"/>
  <c r="D66" i="22" s="1"/>
  <c r="I66" i="22" s="1"/>
  <c r="L59" i="21"/>
  <c r="C55" i="21"/>
  <c r="E54" i="21" s="1"/>
  <c r="L54" i="21" s="1"/>
  <c r="C52" i="21"/>
  <c r="E51" i="21" s="1"/>
  <c r="L47" i="21"/>
  <c r="E47" i="21"/>
  <c r="E45" i="21"/>
  <c r="L45" i="21" s="1"/>
  <c r="L43" i="21"/>
  <c r="C43" i="21"/>
  <c r="C42" i="21"/>
  <c r="L42" i="21" s="1"/>
  <c r="L41" i="21"/>
  <c r="C41" i="21"/>
  <c r="C35" i="21"/>
  <c r="L35" i="21" s="1"/>
  <c r="L34" i="21"/>
  <c r="C34" i="21"/>
  <c r="L31" i="21"/>
  <c r="C31" i="21"/>
  <c r="C30" i="21"/>
  <c r="E29" i="21" s="1"/>
  <c r="C23" i="21"/>
  <c r="L23" i="21" s="1"/>
  <c r="L22" i="21"/>
  <c r="C22" i="21"/>
  <c r="C21" i="21"/>
  <c r="E20" i="21" s="1"/>
  <c r="L20" i="21" s="1"/>
  <c r="C18" i="21"/>
  <c r="L18" i="21" s="1"/>
  <c r="L17" i="21"/>
  <c r="C17" i="21"/>
  <c r="C16" i="21"/>
  <c r="L16" i="21" s="1"/>
  <c r="L15" i="21"/>
  <c r="C15" i="21"/>
  <c r="E14" i="21"/>
  <c r="I72" i="22" l="1"/>
  <c r="N30" i="22"/>
  <c r="S30" i="22" s="1"/>
  <c r="I48" i="22"/>
  <c r="S70" i="22"/>
  <c r="E57" i="21"/>
  <c r="L57" i="21" s="1"/>
  <c r="L51" i="21"/>
  <c r="E27" i="21"/>
  <c r="L27" i="21" s="1"/>
  <c r="L29" i="21"/>
  <c r="E25" i="21"/>
  <c r="E33" i="21"/>
  <c r="L33" i="21" s="1"/>
  <c r="L14" i="21"/>
  <c r="L30" i="21"/>
  <c r="E40" i="21"/>
  <c r="L40" i="21" s="1"/>
  <c r="L21" i="21"/>
  <c r="L52" i="21"/>
  <c r="L55" i="21"/>
  <c r="N35" i="22" l="1"/>
  <c r="E38" i="21"/>
  <c r="L25" i="21"/>
  <c r="N38" i="22" l="1"/>
  <c r="S35" i="22"/>
  <c r="E49" i="21"/>
  <c r="L38" i="21"/>
  <c r="N66" i="22" l="1"/>
  <c r="S66" i="22" s="1"/>
  <c r="S38" i="22"/>
  <c r="E61" i="21"/>
  <c r="L61" i="21" s="1"/>
  <c r="L49" i="21"/>
  <c r="D79" i="20" l="1"/>
  <c r="N79" i="20" s="1"/>
  <c r="S79" i="20" s="1"/>
  <c r="D77" i="20"/>
  <c r="N77" i="20" s="1"/>
  <c r="S77" i="20" s="1"/>
  <c r="D75" i="20"/>
  <c r="N75" i="20" s="1"/>
  <c r="S75" i="20" s="1"/>
  <c r="C73" i="20"/>
  <c r="N72" i="20"/>
  <c r="S72" i="20" s="1"/>
  <c r="I72" i="20"/>
  <c r="D72" i="20"/>
  <c r="M70" i="20"/>
  <c r="N69" i="20" s="1"/>
  <c r="S69" i="20" s="1"/>
  <c r="D69" i="20"/>
  <c r="I69" i="20" s="1"/>
  <c r="S62" i="20"/>
  <c r="N62" i="20"/>
  <c r="C62" i="20"/>
  <c r="I62" i="20" s="1"/>
  <c r="S60" i="20"/>
  <c r="N60" i="20"/>
  <c r="D60" i="20"/>
  <c r="I60" i="20" s="1"/>
  <c r="I58" i="20"/>
  <c r="C58" i="20"/>
  <c r="C57" i="20"/>
  <c r="I57" i="20" s="1"/>
  <c r="S56" i="20"/>
  <c r="M56" i="20"/>
  <c r="C56" i="20"/>
  <c r="I56" i="20" s="1"/>
  <c r="S55" i="20"/>
  <c r="M55" i="20"/>
  <c r="D55" i="20"/>
  <c r="I55" i="20" s="1"/>
  <c r="S54" i="20"/>
  <c r="M54" i="20"/>
  <c r="C53" i="20"/>
  <c r="I53" i="20" s="1"/>
  <c r="S52" i="20"/>
  <c r="N52" i="20"/>
  <c r="C52" i="20"/>
  <c r="I52" i="20" s="1"/>
  <c r="I51" i="20"/>
  <c r="C51" i="20"/>
  <c r="C50" i="20"/>
  <c r="I50" i="20" s="1"/>
  <c r="S49" i="20"/>
  <c r="M49" i="20"/>
  <c r="C49" i="20"/>
  <c r="I49" i="20" s="1"/>
  <c r="S48" i="20"/>
  <c r="N48" i="20"/>
  <c r="C48" i="20"/>
  <c r="D47" i="20" s="1"/>
  <c r="I47" i="20" s="1"/>
  <c r="M45" i="20"/>
  <c r="S45" i="20" s="1"/>
  <c r="I45" i="20"/>
  <c r="C45" i="20"/>
  <c r="N44" i="20"/>
  <c r="N42" i="20" s="1"/>
  <c r="S42" i="20" s="1"/>
  <c r="I44" i="20"/>
  <c r="C44" i="20"/>
  <c r="D43" i="20"/>
  <c r="I43" i="20" s="1"/>
  <c r="C41" i="20"/>
  <c r="I41" i="20" s="1"/>
  <c r="I40" i="20"/>
  <c r="C40" i="20"/>
  <c r="C39" i="20"/>
  <c r="I39" i="20" s="1"/>
  <c r="C38" i="20"/>
  <c r="I38" i="20" s="1"/>
  <c r="I37" i="20"/>
  <c r="C37" i="20"/>
  <c r="D36" i="20"/>
  <c r="I36" i="20" s="1"/>
  <c r="D34" i="20"/>
  <c r="I34" i="20" s="1"/>
  <c r="S33" i="20"/>
  <c r="M33" i="20"/>
  <c r="M32" i="20"/>
  <c r="S32" i="20" s="1"/>
  <c r="I32" i="20"/>
  <c r="C32" i="20"/>
  <c r="M31" i="20"/>
  <c r="S31" i="20" s="1"/>
  <c r="I31" i="20"/>
  <c r="C31" i="20"/>
  <c r="N30" i="20"/>
  <c r="S30" i="20" s="1"/>
  <c r="I30" i="20"/>
  <c r="C30" i="20"/>
  <c r="M28" i="20"/>
  <c r="S28" i="20" s="1"/>
  <c r="I28" i="20"/>
  <c r="C28" i="20"/>
  <c r="M27" i="20"/>
  <c r="S27" i="20" s="1"/>
  <c r="I27" i="20"/>
  <c r="C27" i="20"/>
  <c r="M26" i="20"/>
  <c r="S26" i="20" s="1"/>
  <c r="I26" i="20"/>
  <c r="C26" i="20"/>
  <c r="N25" i="20"/>
  <c r="S25" i="20" s="1"/>
  <c r="I25" i="20"/>
  <c r="C25" i="20"/>
  <c r="C24" i="20"/>
  <c r="I24" i="20" s="1"/>
  <c r="S23" i="20"/>
  <c r="N23" i="20"/>
  <c r="C23" i="20"/>
  <c r="I23" i="20" s="1"/>
  <c r="I22" i="20"/>
  <c r="C22" i="20"/>
  <c r="M21" i="20"/>
  <c r="S21" i="20" s="1"/>
  <c r="S20" i="20"/>
  <c r="M20" i="20"/>
  <c r="D20" i="20"/>
  <c r="I20" i="20" s="1"/>
  <c r="S19" i="20"/>
  <c r="M19" i="20"/>
  <c r="N18" i="20"/>
  <c r="S18" i="20" s="1"/>
  <c r="I18" i="20"/>
  <c r="C18" i="20"/>
  <c r="D17" i="20"/>
  <c r="I17" i="20" s="1"/>
  <c r="S16" i="20"/>
  <c r="M16" i="20"/>
  <c r="N15" i="20"/>
  <c r="N35" i="20" s="1"/>
  <c r="I15" i="20"/>
  <c r="S13" i="20"/>
  <c r="M13" i="20"/>
  <c r="D13" i="20"/>
  <c r="I13" i="20" s="1"/>
  <c r="S12" i="20"/>
  <c r="N12" i="20"/>
  <c r="D12" i="20"/>
  <c r="L59" i="19"/>
  <c r="C55" i="19"/>
  <c r="E54" i="19" s="1"/>
  <c r="L54" i="19" s="1"/>
  <c r="C52" i="19"/>
  <c r="E51" i="19" s="1"/>
  <c r="L47" i="19"/>
  <c r="E47" i="19"/>
  <c r="E45" i="19"/>
  <c r="L45" i="19" s="1"/>
  <c r="L43" i="19"/>
  <c r="C43" i="19"/>
  <c r="C42" i="19"/>
  <c r="L42" i="19" s="1"/>
  <c r="L41" i="19"/>
  <c r="C41" i="19"/>
  <c r="E40" i="19"/>
  <c r="L40" i="19" s="1"/>
  <c r="C35" i="19"/>
  <c r="L35" i="19" s="1"/>
  <c r="L34" i="19"/>
  <c r="C34" i="19"/>
  <c r="E33" i="19"/>
  <c r="L33" i="19" s="1"/>
  <c r="L31" i="19"/>
  <c r="C31" i="19"/>
  <c r="C30" i="19"/>
  <c r="E29" i="19" s="1"/>
  <c r="C23" i="19"/>
  <c r="L23" i="19" s="1"/>
  <c r="L22" i="19"/>
  <c r="C22" i="19"/>
  <c r="C21" i="19"/>
  <c r="E20" i="19" s="1"/>
  <c r="L20" i="19" s="1"/>
  <c r="C18" i="19"/>
  <c r="L18" i="19" s="1"/>
  <c r="L17" i="19"/>
  <c r="C17" i="19"/>
  <c r="C16" i="19"/>
  <c r="L16" i="19" s="1"/>
  <c r="L15" i="19"/>
  <c r="C15" i="19"/>
  <c r="E14" i="19"/>
  <c r="N38" i="20" l="1"/>
  <c r="S35" i="20"/>
  <c r="D66" i="20"/>
  <c r="I66" i="20" s="1"/>
  <c r="I12" i="20"/>
  <c r="I75" i="20"/>
  <c r="I77" i="20"/>
  <c r="I79" i="20"/>
  <c r="S15" i="20"/>
  <c r="S44" i="20"/>
  <c r="I48" i="20"/>
  <c r="S70" i="20"/>
  <c r="E27" i="19"/>
  <c r="L27" i="19" s="1"/>
  <c r="L29" i="19"/>
  <c r="E57" i="19"/>
  <c r="L57" i="19" s="1"/>
  <c r="L51" i="19"/>
  <c r="E25" i="19"/>
  <c r="L14" i="19"/>
  <c r="L21" i="19"/>
  <c r="L30" i="19"/>
  <c r="L52" i="19"/>
  <c r="L55" i="19"/>
  <c r="N66" i="20" l="1"/>
  <c r="S66" i="20" s="1"/>
  <c r="S38" i="20"/>
  <c r="E38" i="19"/>
  <c r="L25" i="19"/>
  <c r="E49" i="19" l="1"/>
  <c r="L38" i="19"/>
  <c r="E61" i="19" l="1"/>
  <c r="L61" i="19" s="1"/>
  <c r="L49" i="19"/>
</calcChain>
</file>

<file path=xl/sharedStrings.xml><?xml version="1.0" encoding="utf-8"?>
<sst xmlns="http://schemas.openxmlformats.org/spreadsheetml/2006/main" count="1956" uniqueCount="227">
  <si>
    <t>ESTADO DE RESULTADOS COMPARATIVO</t>
  </si>
  <si>
    <t xml:space="preserve">  (Millones de Pesos)</t>
  </si>
  <si>
    <t>PERIODOS COMPRENDIDOS</t>
  </si>
  <si>
    <t>DEL</t>
  </si>
  <si>
    <t>AL</t>
  </si>
  <si>
    <t>DD/MM/AAAA</t>
  </si>
  <si>
    <t xml:space="preserve"> INGRESOS OPERACIONALES DIRECTOS</t>
  </si>
  <si>
    <t xml:space="preserve">      Intereses y Descuento Amortizado Cartera de Créditos y Otros Intereses</t>
  </si>
  <si>
    <t xml:space="preserve">      Cambios</t>
  </si>
  <si>
    <t xml:space="preserve"> GASTOS OPERACIONALES DIRECTOS</t>
  </si>
  <si>
    <t xml:space="preserve">      Comisiones </t>
  </si>
  <si>
    <t xml:space="preserve"> RESULTADO OPERACIONAL DIRECTO</t>
  </si>
  <si>
    <t xml:space="preserve"> OTROS INGRESOS Y GASTOS OPERACIONALES - NETO</t>
  </si>
  <si>
    <t xml:space="preserve"> INGRESOS OPERACIONALES</t>
  </si>
  <si>
    <t xml:space="preserve">      Otros</t>
  </si>
  <si>
    <t xml:space="preserve"> GASTOS OPERACIONALES</t>
  </si>
  <si>
    <t xml:space="preserve">      Gastos de Personal</t>
  </si>
  <si>
    <t xml:space="preserve"> RESULTADO OPERACIONAL ANTES DE PROVISIONES</t>
  </si>
  <si>
    <t xml:space="preserve"> DEPRECIACIONES Y AMORTIZACIONES</t>
  </si>
  <si>
    <t xml:space="preserve"> PROVISIONES</t>
  </si>
  <si>
    <t xml:space="preserve">      Cartera de Créditos</t>
  </si>
  <si>
    <t xml:space="preserve">      Cuentas por Cobrar</t>
  </si>
  <si>
    <t xml:space="preserve">      Propiedades y Equipo</t>
  </si>
  <si>
    <t xml:space="preserve">      Otras</t>
  </si>
  <si>
    <t xml:space="preserve"> DEPRECIACIONES - BIENES DE USO PROPIO</t>
  </si>
  <si>
    <t xml:space="preserve"> </t>
  </si>
  <si>
    <t xml:space="preserve"> AMORTIZACIONES</t>
  </si>
  <si>
    <t xml:space="preserve"> RESULTADO OPERACIONAL NETO</t>
  </si>
  <si>
    <t xml:space="preserve"> INGRESOS NO OPERACIONALES</t>
  </si>
  <si>
    <t xml:space="preserve">      Ingresos No Operacionales</t>
  </si>
  <si>
    <t xml:space="preserve"> GASTOS NO OPERACIONALES</t>
  </si>
  <si>
    <t xml:space="preserve">      Gastos No Operacionales</t>
  </si>
  <si>
    <t xml:space="preserve"> RESULTADO NETO NO OPERACIONAL</t>
  </si>
  <si>
    <t xml:space="preserve"> UTILIDAD (PERDIDA) DEL EJERCICIO</t>
  </si>
  <si>
    <t xml:space="preserve">         (Millones de Pesos)</t>
  </si>
  <si>
    <t>ACTIVO</t>
  </si>
  <si>
    <t>PASIVO Y PATRIMONIO</t>
  </si>
  <si>
    <t xml:space="preserve"> DISPONIBLE</t>
  </si>
  <si>
    <t xml:space="preserve"> DEPOSITOS Y EXIGIBILIDADES  </t>
  </si>
  <si>
    <t xml:space="preserve"> Menos Provisión sobre el Disponible</t>
  </si>
  <si>
    <t xml:space="preserve"> FONDOS INTERBANCARIOS VENDIDOS Y PACTOS DE REVENTA</t>
  </si>
  <si>
    <t xml:space="preserve"> INVERSIONES </t>
  </si>
  <si>
    <t xml:space="preserve">      Inversiones Negociables en Títulos de Deuda</t>
  </si>
  <si>
    <t xml:space="preserve">    Otros</t>
  </si>
  <si>
    <t xml:space="preserve">      Inversiones Disponibles para la Venta en Títulos Participativos</t>
  </si>
  <si>
    <t xml:space="preserve">      Menos: Provisión</t>
  </si>
  <si>
    <t xml:space="preserve"> CREDITOS DE BANCOS Y OTRAS OBLIGACIONES FINANCIERAS</t>
  </si>
  <si>
    <t xml:space="preserve">    Entidades del Exterior</t>
  </si>
  <si>
    <t xml:space="preserve">      Categoría A, Riesgo Normal</t>
  </si>
  <si>
    <t xml:space="preserve">      Categoría B, Riesgo Aceptable</t>
  </si>
  <si>
    <t xml:space="preserve"> CUENTAS POR PAGAR </t>
  </si>
  <si>
    <t xml:space="preserve">      Categoría C, Riesgo Apreciable</t>
  </si>
  <si>
    <t xml:space="preserve">    Intereses </t>
  </si>
  <si>
    <t xml:space="preserve">      Categoría D, Riesgo Significativo</t>
  </si>
  <si>
    <t xml:space="preserve">    Comisiones y Honorarios</t>
  </si>
  <si>
    <t xml:space="preserve">      Categoría E, Riesgo de Incobrabilidad</t>
  </si>
  <si>
    <t xml:space="preserve">    Otras</t>
  </si>
  <si>
    <t xml:space="preserve"> TITULOS DE INVERSION EN CIRCULACION</t>
  </si>
  <si>
    <t xml:space="preserve"> OTROS PASIVOS </t>
  </si>
  <si>
    <t xml:space="preserve">    Obligaciones Laborales Consolidadas</t>
  </si>
  <si>
    <t xml:space="preserve">    Ingresos Anticipados</t>
  </si>
  <si>
    <t xml:space="preserve">   Menos Provisión General</t>
  </si>
  <si>
    <t xml:space="preserve"> PASIVOS ESTIMADOS Y PROVISIONES</t>
  </si>
  <si>
    <t xml:space="preserve"> CUENTAS POR COBRAR</t>
  </si>
  <si>
    <t xml:space="preserve">    Obligaciones Laborales</t>
  </si>
  <si>
    <t xml:space="preserve">      Intereses</t>
  </si>
  <si>
    <t xml:space="preserve">    Impuestos</t>
  </si>
  <si>
    <t xml:space="preserve"> TOTAL PASIVO EXTERNO</t>
  </si>
  <si>
    <t xml:space="preserve">      Pago por Cuenta de Clientes Consumo</t>
  </si>
  <si>
    <t xml:space="preserve"> TOTAL PASIVO </t>
  </si>
  <si>
    <t xml:space="preserve"> PATRIMONIO</t>
  </si>
  <si>
    <t xml:space="preserve">  CAPITAL SOCIAL  (FISCAL)</t>
  </si>
  <si>
    <t xml:space="preserve">      Bienes Recibidos en Pago Diferentes a Vivienda</t>
  </si>
  <si>
    <t xml:space="preserve">    Aportes Sociales ( Patrimonio Propio)</t>
  </si>
  <si>
    <t xml:space="preserve"> PROPIEDADES Y EQUIPO</t>
  </si>
  <si>
    <t xml:space="preserve">      Terrenos, Edificios y Construcciones en Curso</t>
  </si>
  <si>
    <t xml:space="preserve">      Equipo, Muebles y Enseres de Oficina</t>
  </si>
  <si>
    <t xml:space="preserve"> RESERVAS</t>
  </si>
  <si>
    <t xml:space="preserve">      Equipo de Computación</t>
  </si>
  <si>
    <t xml:space="preserve">    Reservas Estatutarias y Ocasionales</t>
  </si>
  <si>
    <t xml:space="preserve">      Menos: Depreciación y Amortización Acumulada </t>
  </si>
  <si>
    <t xml:space="preserve">     Menos: Provisión</t>
  </si>
  <si>
    <t xml:space="preserve"> SUPERAVIT O DEFICIT</t>
  </si>
  <si>
    <t xml:space="preserve"> OTROS ACTIVOS</t>
  </si>
  <si>
    <t xml:space="preserve">    Valorizaciones</t>
  </si>
  <si>
    <t xml:space="preserve">      Gastos Anticipados y Cargos Diferidos</t>
  </si>
  <si>
    <t xml:space="preserve">    Revalorización del Patrimonio</t>
  </si>
  <si>
    <t xml:space="preserve"> VALORIZACIONES</t>
  </si>
  <si>
    <t xml:space="preserve"> UTILIDAD (PERDIDA) DE EJERCICIOS ANTERIORES</t>
  </si>
  <si>
    <t>TOTAL ACTIVO ANTES DE CAPITAL GARANTIA</t>
  </si>
  <si>
    <t>TOTAL PASIVO Y PATRIMONIO ANTES DE CAPITAL GARANTIA</t>
  </si>
  <si>
    <t>CUENTAS CONTINGENTES Y DE ORDEN</t>
  </si>
  <si>
    <t xml:space="preserve"> CUENTAS CONTINGENTES ACREEDORAS POR CONTRA</t>
  </si>
  <si>
    <t xml:space="preserve"> CUENTAS CONTINGENTES ACREEDORAS</t>
  </si>
  <si>
    <t xml:space="preserve">    Otras Contingencias</t>
  </si>
  <si>
    <t xml:space="preserve"> CUENTAS CONTINGENTES DEUDORAS </t>
  </si>
  <si>
    <t xml:space="preserve"> CUENTAS CONTINGENTES DEUDORAS POR CONTRA</t>
  </si>
  <si>
    <t xml:space="preserve"> CUENTAS DE ORDEN DEUDORAS</t>
  </si>
  <si>
    <t xml:space="preserve"> CUENTAS DE ORDEN DEUDORAS POR CONTRA</t>
  </si>
  <si>
    <t xml:space="preserve"> CUENTAS DE ORDEN ACREEDORAS POR CONTRA</t>
  </si>
  <si>
    <t xml:space="preserve"> CUENTAS DE ORDEN ACREEDORAS</t>
  </si>
  <si>
    <t xml:space="preserve"> TOTAL CUENTAS CONTINGENTES Y DE ORDEN</t>
  </si>
  <si>
    <t>BALANCE GENERAL COMPARATIVO</t>
  </si>
  <si>
    <t>VARIACIÓN</t>
  </si>
  <si>
    <t xml:space="preserve"> BIENES REALIZABLES, RECIBIDOS EN PAGO Y BIENES RESTITUIDOS</t>
  </si>
  <si>
    <t xml:space="preserve">   Créditos y Operaciones de Leasing Financiero Comerciales, Otras Garantías</t>
  </si>
  <si>
    <t xml:space="preserve">   Créditos y Operaciones de Leasing Financiero de Consumo, Otras Garantías</t>
  </si>
  <si>
    <t xml:space="preserve"> CARTERA DE CREDITOS Y OPERACIONES DE LEASING FINANCIERO </t>
  </si>
  <si>
    <t>EXCEDENTE (PERDIDA) ANTES DE IMPUESTO A LA RENTA</t>
  </si>
  <si>
    <t>EXCEDENTE (PERDIDA) DEL EJERCICIO</t>
  </si>
  <si>
    <t>VARIACIONES</t>
  </si>
  <si>
    <t xml:space="preserve">      Utilidad en Valoracion de Inversiones </t>
  </si>
  <si>
    <t xml:space="preserve">      Intereses, (Banco Mundial)</t>
  </si>
  <si>
    <t>Anticipo de Contrato y Proveedores</t>
  </si>
  <si>
    <t>Recuperaciones Operacionales</t>
  </si>
  <si>
    <t>A        '31-12-2014</t>
  </si>
  <si>
    <t>ENERO 2015 - DICIEMBRE DE 2014</t>
  </si>
  <si>
    <t>A        '01-01-2015</t>
  </si>
  <si>
    <t>A        '31-01-2015</t>
  </si>
  <si>
    <t xml:space="preserve">FEBRERO - ENERO 2015 </t>
  </si>
  <si>
    <t>A        '28-02-2015</t>
  </si>
  <si>
    <t xml:space="preserve">MARZO - FEBRERO 2015 </t>
  </si>
  <si>
    <t>A        '31-03-2015</t>
  </si>
  <si>
    <t xml:space="preserve">ABRIL - MARZO 2015 </t>
  </si>
  <si>
    <t xml:space="preserve">ABRIL  - MARZO 2015 </t>
  </si>
  <si>
    <t>A        '30-04-2015</t>
  </si>
  <si>
    <t xml:space="preserve">MAYO - ABRIL 2015 </t>
  </si>
  <si>
    <t>A        '31-05-2015</t>
  </si>
  <si>
    <t xml:space="preserve">JUNIO - MAYO 2015 </t>
  </si>
  <si>
    <t xml:space="preserve">JUNIO - MAYO  2015 </t>
  </si>
  <si>
    <t>A        '30-06-2015</t>
  </si>
  <si>
    <t xml:space="preserve">JULIO - JUNIO  2015 </t>
  </si>
  <si>
    <t>A        '31-07-2015</t>
  </si>
  <si>
    <t xml:space="preserve">JULIO - JUNIO 2015 </t>
  </si>
  <si>
    <t xml:space="preserve">AGOSTO - JULIO 2015 </t>
  </si>
  <si>
    <t>A        '31-08-2015</t>
  </si>
  <si>
    <t xml:space="preserve">SEPTIEMBRE - AGOSTO 2015 </t>
  </si>
  <si>
    <t>A        '30-09-2015</t>
  </si>
  <si>
    <t xml:space="preserve">OCTUBRE - SEPTIEMBRE 2015 </t>
  </si>
  <si>
    <t>A        '31-10-2015</t>
  </si>
  <si>
    <t xml:space="preserve">NOVIEMBRE - OCTUBRE 2015 </t>
  </si>
  <si>
    <t>A        '30-11-2015</t>
  </si>
  <si>
    <t>INSTITUTO COLOMBIANO DE CRÉDITO EDUCATIVO Y ESTUDIOS TÉCNICOS EN EL EXTERIOR</t>
  </si>
  <si>
    <t>"MARIANO OSPINA PÉREZ" - ICETEX</t>
  </si>
  <si>
    <t xml:space="preserve">              BALANCES GENERALES </t>
  </si>
  <si>
    <t>AL 31 DE DICIEMBRE DE 2015 Y 2014</t>
  </si>
  <si>
    <t>A        31-12-2015</t>
  </si>
  <si>
    <t>A        31-12-2014</t>
  </si>
  <si>
    <t>A          31 -12-2015</t>
  </si>
  <si>
    <t>A          31 -12-2014</t>
  </si>
  <si>
    <t>PASIVO</t>
  </si>
  <si>
    <r>
      <t xml:space="preserve"> DISPONIBLE, Neto                                               </t>
    </r>
    <r>
      <rPr>
        <b/>
        <sz val="11"/>
        <rFont val="Times New Roman"/>
        <family val="1"/>
      </rPr>
      <t>(NOTA 4)</t>
    </r>
  </si>
  <si>
    <t>$</t>
  </si>
  <si>
    <r>
      <t xml:space="preserve"> DEPÓSITOS Y EXIGIBILIDADES                          </t>
    </r>
    <r>
      <rPr>
        <b/>
        <sz val="11"/>
        <rFont val="Times New Roman"/>
        <family val="1"/>
      </rPr>
      <t>(NOTA 11)</t>
    </r>
  </si>
  <si>
    <t xml:space="preserve">    Depósitos especiales</t>
  </si>
  <si>
    <r>
      <t xml:space="preserve"> INVERSIONES                                                          </t>
    </r>
    <r>
      <rPr>
        <b/>
        <sz val="11"/>
        <rFont val="Times New Roman"/>
        <family val="1"/>
      </rPr>
      <t>(NOTA 5)</t>
    </r>
  </si>
  <si>
    <r>
      <t xml:space="preserve"> CRÉDITOS DE BANCOS Y OTRAS OBLIGACIONES FINANCIERAS</t>
    </r>
    <r>
      <rPr>
        <b/>
        <sz val="11"/>
        <rFont val="Times New Roman"/>
        <family val="1"/>
      </rPr>
      <t xml:space="preserve"> </t>
    </r>
    <r>
      <rPr>
        <b/>
        <sz val="10"/>
        <rFont val="Times New Roman"/>
        <family val="1"/>
      </rPr>
      <t>(NOTA 12)</t>
    </r>
  </si>
  <si>
    <r>
      <t xml:space="preserve"> CUENTAS POR PAGAR                                                          </t>
    </r>
    <r>
      <rPr>
        <b/>
        <sz val="11"/>
        <rFont val="Times New Roman"/>
        <family val="1"/>
      </rPr>
      <t xml:space="preserve"> (NOTA 13)</t>
    </r>
  </si>
  <si>
    <r>
      <t xml:space="preserve"> CARTERA DE CRÉDITOS, Neto                       </t>
    </r>
    <r>
      <rPr>
        <b/>
        <sz val="11"/>
        <rFont val="Times New Roman"/>
        <family val="1"/>
      </rPr>
      <t>(NOTA 6)</t>
    </r>
  </si>
  <si>
    <r>
      <t xml:space="preserve"> TÍTULOS DE INVERSIÓN EN CIRCULACIÓN             </t>
    </r>
    <r>
      <rPr>
        <b/>
        <sz val="11"/>
        <rFont val="Times New Roman"/>
        <family val="1"/>
      </rPr>
      <t xml:space="preserve"> (NOTA 14)</t>
    </r>
  </si>
  <si>
    <r>
      <t xml:space="preserve"> OTROS PASIVOS                                                                       </t>
    </r>
    <r>
      <rPr>
        <b/>
        <sz val="11"/>
        <rFont val="Times New Roman"/>
        <family val="1"/>
      </rPr>
      <t>(NOTA 15)</t>
    </r>
  </si>
  <si>
    <t xml:space="preserve">      Menos Provisión General</t>
  </si>
  <si>
    <r>
      <t xml:space="preserve"> PASIVOS ESTIMADOS Y PROVISIONES                  </t>
    </r>
    <r>
      <rPr>
        <b/>
        <sz val="11"/>
        <rFont val="Times New Roman"/>
        <family val="1"/>
      </rPr>
      <t>(NOTA 16)</t>
    </r>
  </si>
  <si>
    <r>
      <t xml:space="preserve"> CUENTAS POR COBRAR                             </t>
    </r>
    <r>
      <rPr>
        <b/>
        <sz val="11"/>
        <rFont val="Times New Roman"/>
        <family val="1"/>
      </rPr>
      <t xml:space="preserve"> (NOTA 7)</t>
    </r>
  </si>
  <si>
    <r>
      <t xml:space="preserve"> BIENES REALIZABLES, RECIBIDOS EN PAGO        </t>
    </r>
    <r>
      <rPr>
        <b/>
        <sz val="11"/>
        <rFont val="Times New Roman"/>
        <family val="1"/>
      </rPr>
      <t>(NOTA 8)</t>
    </r>
  </si>
  <si>
    <t>PATRIMONIO</t>
  </si>
  <si>
    <r>
      <t xml:space="preserve">  CAPITAL FISCAL                                                        </t>
    </r>
    <r>
      <rPr>
        <b/>
        <sz val="11"/>
        <rFont val="Times New Roman"/>
        <family val="1"/>
      </rPr>
      <t>(NOTA 17)</t>
    </r>
  </si>
  <si>
    <t xml:space="preserve">    Aportes Sociales </t>
  </si>
  <si>
    <r>
      <t xml:space="preserve"> PROPIEDADES Y EQUIPO, Neto              </t>
    </r>
    <r>
      <rPr>
        <b/>
        <sz val="11"/>
        <rFont val="Times New Roman"/>
        <family val="1"/>
      </rPr>
      <t xml:space="preserve">  (NOTA 9)</t>
    </r>
  </si>
  <si>
    <r>
      <t xml:space="preserve"> RESERVAS                                                                       </t>
    </r>
    <r>
      <rPr>
        <b/>
        <sz val="11"/>
        <rFont val="Times New Roman"/>
        <family val="1"/>
      </rPr>
      <t>(NOTA 18)</t>
    </r>
  </si>
  <si>
    <t xml:space="preserve">      Equipo de transporte</t>
  </si>
  <si>
    <t xml:space="preserve">    Reservas Legales</t>
  </si>
  <si>
    <t xml:space="preserve">      Menos: Depreciación Acumulada </t>
  </si>
  <si>
    <t xml:space="preserve"> SUPERÁVIT O DÉFICIT</t>
  </si>
  <si>
    <r>
      <t xml:space="preserve"> OTROS ACTIVOS, Neto                                </t>
    </r>
    <r>
      <rPr>
        <b/>
        <sz val="11"/>
        <rFont val="Times New Roman"/>
        <family val="1"/>
      </rPr>
      <t>(NOTA 10)</t>
    </r>
  </si>
  <si>
    <t xml:space="preserve">    Otros -Donaciones</t>
  </si>
  <si>
    <t xml:space="preserve"> UTILIDAD DE EJERCICIOS ANTERIORES</t>
  </si>
  <si>
    <t xml:space="preserve"> VALORIZACIONES                                          </t>
  </si>
  <si>
    <t xml:space="preserve"> UTILIDAD DEL EJERCICIO</t>
  </si>
  <si>
    <t>TOTAL PATRIMONIO</t>
  </si>
  <si>
    <t>TOTAL ACTIVO</t>
  </si>
  <si>
    <t>TOTAL PASIVO Y PATRIMONIO</t>
  </si>
  <si>
    <r>
      <t xml:space="preserve"> CUENTAS CONTINGENTES ACREEDORAS POR CONTRA      </t>
    </r>
    <r>
      <rPr>
        <b/>
        <sz val="11"/>
        <rFont val="Times New Roman"/>
        <family val="1"/>
      </rPr>
      <t>(NOTA 19)</t>
    </r>
  </si>
  <si>
    <r>
      <t xml:space="preserve"> CUENTAS CONTINGENTES ACREEDORAS                     </t>
    </r>
    <r>
      <rPr>
        <b/>
        <sz val="11"/>
        <rFont val="Times New Roman"/>
        <family val="1"/>
      </rPr>
      <t>(NOTA 19)</t>
    </r>
  </si>
  <si>
    <t xml:space="preserve">      Cánones y Sanciones en Contratos Leasing Operativo</t>
  </si>
  <si>
    <t xml:space="preserve">      Cánones por Recibir</t>
  </si>
  <si>
    <t xml:space="preserve">      Opciones de Compra por Recibir</t>
  </si>
  <si>
    <r>
      <t xml:space="preserve"> CUENTAS DE ORDEN DEUDORAS                                              </t>
    </r>
    <r>
      <rPr>
        <b/>
        <sz val="11"/>
        <rFont val="Times New Roman"/>
        <family val="1"/>
      </rPr>
      <t xml:space="preserve"> (NOTA 20)</t>
    </r>
  </si>
  <si>
    <r>
      <t xml:space="preserve"> CUENTAS DE ORDEN DEUDORAS POR CONTRA      </t>
    </r>
    <r>
      <rPr>
        <b/>
        <sz val="11"/>
        <rFont val="Times New Roman"/>
        <family val="1"/>
      </rPr>
      <t xml:space="preserve"> (NOTA 20)</t>
    </r>
  </si>
  <si>
    <r>
      <t xml:space="preserve"> CUENTAS DE ORDEN ACREEDORAS POR CONTRA       </t>
    </r>
    <r>
      <rPr>
        <b/>
        <sz val="11"/>
        <rFont val="Times New Roman"/>
        <family val="1"/>
      </rPr>
      <t>(NOTA 20)</t>
    </r>
  </si>
  <si>
    <r>
      <t xml:space="preserve"> CUENTAS DE ORDEN ACREEDORAS                                   </t>
    </r>
    <r>
      <rPr>
        <b/>
        <sz val="11"/>
        <rFont val="Times New Roman"/>
        <family val="1"/>
      </rPr>
      <t>(NOTA 20)</t>
    </r>
  </si>
  <si>
    <t>Las notas a los estados financieros del numeral 1 al 29 forman parte integral de estos estados financieros.</t>
  </si>
  <si>
    <t xml:space="preserve">Los suscritos Representante Legal y Contador certificamos que hemos verificado previamente las afirmaciones contenidas en estos estados financieros y que los mismos han sido tomados fielmente de los libros de contabilidad. </t>
  </si>
  <si>
    <t>INSTITUTO COLOMBIANO DE CÉDITO EDUCATIVO Y ESTUDIOS TÉCNICOS EN EL EXTERIOR "MARIANO OSPINA PÉREZ" - ICETEX</t>
  </si>
  <si>
    <t xml:space="preserve">ESTADOS DE RESULTADOS </t>
  </si>
  <si>
    <t>POR LOS AÑOS TERMINADOS EL 31 DE DICIEMBRE DE 2015 Y 2014</t>
  </si>
  <si>
    <t>PERÍODOS COMPRENDIDOS</t>
  </si>
  <si>
    <t xml:space="preserve">      Utilidad en Valoracion de Inversiones Negociables en Títulos de Deuda</t>
  </si>
  <si>
    <t xml:space="preserve">      Utilidad en Valoracion de Inversiones Negociables en Títulos Participativos</t>
  </si>
  <si>
    <t xml:space="preserve">      Reajuste de la Unidad de Valor Real - UVR</t>
  </si>
  <si>
    <t xml:space="preserve">      Comisiones</t>
  </si>
  <si>
    <t xml:space="preserve">      Utilidad en Valoración de Derivados</t>
  </si>
  <si>
    <t xml:space="preserve">      Utilidad en Venta de Inversiones</t>
  </si>
  <si>
    <t xml:space="preserve">      Intereses, Prima Amortizada y Amortización de Descuento</t>
  </si>
  <si>
    <t xml:space="preserve">      Pérdida en Valoración de Inversiones Negociables en Títulos de Deuda</t>
  </si>
  <si>
    <t xml:space="preserve">      Pérdida en Valoración de Inversiones Disponibles para la Venta en Títulos de Deuda</t>
  </si>
  <si>
    <t xml:space="preserve">      Pérdida en Valoración por Transferencia Temporal de Valores</t>
  </si>
  <si>
    <t xml:space="preserve">      Pérdida en Valoración de Derivados</t>
  </si>
  <si>
    <t xml:space="preserve">      Dividendos y Participaciones</t>
  </si>
  <si>
    <t xml:space="preserve">      Sanciones por Incumplimiento en Contratos de Arrendamiento</t>
  </si>
  <si>
    <r>
      <t xml:space="preserve">      Otros                                                                      </t>
    </r>
    <r>
      <rPr>
        <b/>
        <sz val="12"/>
        <rFont val="Times New Roman"/>
        <family val="1"/>
      </rPr>
      <t xml:space="preserve">  (NOTA 21)</t>
    </r>
  </si>
  <si>
    <r>
      <t xml:space="preserve">      Otros                                                                      </t>
    </r>
    <r>
      <rPr>
        <b/>
        <sz val="12"/>
        <rFont val="Times New Roman"/>
        <family val="1"/>
      </rPr>
      <t xml:space="preserve"> (NOTA 21)</t>
    </r>
  </si>
  <si>
    <t xml:space="preserve"> RESULTADO OPERACIONAL ANTES DE PROVISIONES,</t>
  </si>
  <si>
    <t xml:space="preserve">      Inversiones</t>
  </si>
  <si>
    <t xml:space="preserve">    Leasing Financiero</t>
  </si>
  <si>
    <t xml:space="preserve">    Leasing Operativo</t>
  </si>
  <si>
    <t xml:space="preserve"> DEPRECIACIONES</t>
  </si>
  <si>
    <t xml:space="preserve"> RESULTADO OPERACIONAL - NETO</t>
  </si>
  <si>
    <r>
      <t xml:space="preserve"> INGRESOS NO OPERACIONALES                       </t>
    </r>
    <r>
      <rPr>
        <b/>
        <sz val="12"/>
        <rFont val="Times New Roman"/>
        <family val="1"/>
      </rPr>
      <t>(NOTA 22)</t>
    </r>
  </si>
  <si>
    <t xml:space="preserve">      Ingresos No Operacionales            </t>
  </si>
  <si>
    <r>
      <t xml:space="preserve"> GASTOS NO OPERACIONALES                        </t>
    </r>
    <r>
      <rPr>
        <b/>
        <sz val="12"/>
        <rFont val="Times New Roman"/>
        <family val="1"/>
      </rPr>
      <t xml:space="preserve">   (NOTA 22)</t>
    </r>
  </si>
  <si>
    <r>
      <t xml:space="preserve">      Gastos No Operacionales                                    </t>
    </r>
    <r>
      <rPr>
        <b/>
        <sz val="12"/>
        <rFont val="Times New Roman"/>
        <family val="1"/>
      </rPr>
      <t>(NOTA 22)</t>
    </r>
  </si>
  <si>
    <t xml:space="preserve"> UTILIDAD ANTES DE IMPUESTO A LA RENTA</t>
  </si>
  <si>
    <t xml:space="preserve"> IMPUESTO A LA RENTA Y COMPLEMENTARIOS</t>
  </si>
  <si>
    <t xml:space="preserve">DICIEMBRE - NOVIEMBRE  2015 </t>
  </si>
  <si>
    <t>A        '31-12-2015</t>
  </si>
  <si>
    <t>DICIEMBRE -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</si>
</sst>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\(#,##0.0\ \);\(#,##0.0\)"/>
    <numFmt numFmtId="166" formatCode="#,##0.0"/>
    <numFmt numFmtId="167" formatCode="#,##0.0\ \);\(#,##0.0\)"/>
    <numFmt numFmtId="168" formatCode="#,##0.0_);\(#,##0.0\)"/>
    <numFmt numFmtId="169" formatCode="_(* #,##0.0_);_(* \(#,##0.0\);_(* &quot;-&quot;??_);_(@_)"/>
    <numFmt numFmtId="170" formatCode="_-* #,##0.00\ _P_t_s_-;\-* #,##0.00\ _P_t_s_-;_-* &quot;-&quot;??\ _P_t_s_-;_-@_-"/>
    <numFmt numFmtId="171" formatCode="_-* #,##0.0\ _P_t_s_-;\-* #,##0.0\ _P_t_s_-;_-* &quot;-&quot;??\ _P_t_s_-;_-@_-"/>
    <numFmt numFmtId="172" formatCode="_._.* #,###\-_)_%;_._.* \(#,###\-\)_%;_._.* \-_)_%;_._.@_)_%"/>
  </numFmts>
  <fonts count="33" x14ac:knownFonts="1"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u val="singleAccounting"/>
      <sz val="1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5">
    <xf numFmtId="164" fontId="0" fillId="0" borderId="0"/>
    <xf numFmtId="164" fontId="5" fillId="0" borderId="0"/>
    <xf numFmtId="164" fontId="5" fillId="0" borderId="0"/>
    <xf numFmtId="164" fontId="5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29" fillId="0" borderId="0"/>
    <xf numFmtId="41" fontId="4" fillId="0" borderId="0" applyFont="0" applyFill="0" applyBorder="0" applyAlignment="0" applyProtection="0"/>
  </cellStyleXfs>
  <cellXfs count="385">
    <xf numFmtId="164" fontId="0" fillId="0" borderId="0" xfId="0"/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4" fontId="3" fillId="0" borderId="0" xfId="2" applyFont="1" applyAlignment="1" applyProtection="1">
      <alignment horizontal="centerContinuous" vertical="top"/>
    </xf>
    <xf numFmtId="164" fontId="4" fillId="0" borderId="0" xfId="2" applyFont="1" applyAlignment="1">
      <alignment horizontal="centerContinuous" vertical="top"/>
    </xf>
    <xf numFmtId="164" fontId="4" fillId="0" borderId="0" xfId="2" applyFont="1" applyAlignment="1">
      <alignment vertical="top"/>
    </xf>
    <xf numFmtId="164" fontId="4" fillId="0" borderId="0" xfId="2" applyFont="1" applyAlignment="1">
      <alignment horizontal="left" vertical="top"/>
    </xf>
    <xf numFmtId="164" fontId="6" fillId="0" borderId="0" xfId="2" applyFont="1" applyAlignment="1">
      <alignment vertical="top"/>
    </xf>
    <xf numFmtId="164" fontId="7" fillId="0" borderId="0" xfId="2" applyFont="1" applyAlignment="1" applyProtection="1">
      <alignment horizontal="centerContinuous"/>
    </xf>
    <xf numFmtId="164" fontId="8" fillId="0" borderId="0" xfId="2" applyFont="1" applyAlignment="1" applyProtection="1">
      <alignment horizontal="centerContinuous"/>
    </xf>
    <xf numFmtId="164" fontId="4" fillId="0" borderId="0" xfId="2" applyFont="1" applyAlignment="1">
      <alignment horizontal="centerContinuous"/>
    </xf>
    <xf numFmtId="164" fontId="6" fillId="0" borderId="0" xfId="2" applyFont="1"/>
    <xf numFmtId="164" fontId="6" fillId="0" borderId="0" xfId="2" applyFont="1" applyAlignment="1" applyProtection="1">
      <alignment horizontal="centerContinuous"/>
    </xf>
    <xf numFmtId="164" fontId="4" fillId="0" borderId="0" xfId="2" applyFont="1" applyAlignment="1" applyProtection="1">
      <alignment horizontal="left"/>
    </xf>
    <xf numFmtId="164" fontId="3" fillId="0" borderId="0" xfId="2" applyFont="1" applyAlignment="1" applyProtection="1">
      <alignment horizontal="left"/>
    </xf>
    <xf numFmtId="164" fontId="4" fillId="0" borderId="0" xfId="2" applyFont="1"/>
    <xf numFmtId="164" fontId="3" fillId="0" borderId="0" xfId="2" applyFont="1" applyAlignment="1">
      <alignment horizontal="centerContinuous"/>
    </xf>
    <xf numFmtId="164" fontId="9" fillId="0" borderId="0" xfId="2" applyFont="1" applyAlignment="1" applyProtection="1">
      <alignment horizontal="center" vertical="top"/>
    </xf>
    <xf numFmtId="164" fontId="9" fillId="0" borderId="0" xfId="2" applyFont="1" applyAlignment="1">
      <alignment horizontal="centerContinuous" vertical="top"/>
    </xf>
    <xf numFmtId="164" fontId="9" fillId="0" borderId="0" xfId="2" applyFont="1" applyAlignment="1">
      <alignment vertical="top"/>
    </xf>
    <xf numFmtId="164" fontId="4" fillId="0" borderId="0" xfId="1" applyFont="1" applyAlignment="1" applyProtection="1">
      <alignment horizontal="left"/>
    </xf>
    <xf numFmtId="164" fontId="4" fillId="0" borderId="0" xfId="1" applyFont="1"/>
    <xf numFmtId="164" fontId="4" fillId="0" borderId="0" xfId="1" applyFont="1" applyBorder="1" applyAlignment="1" applyProtection="1">
      <alignment horizontal="right"/>
    </xf>
    <xf numFmtId="164" fontId="9" fillId="0" borderId="0" xfId="1" applyFont="1"/>
    <xf numFmtId="166" fontId="10" fillId="0" borderId="0" xfId="1" applyNumberFormat="1" applyFont="1" applyAlignment="1" applyProtection="1">
      <alignment horizontal="right"/>
    </xf>
    <xf numFmtId="164" fontId="6" fillId="0" borderId="0" xfId="1" applyFont="1"/>
    <xf numFmtId="164" fontId="3" fillId="0" borderId="1" xfId="1" applyFont="1" applyBorder="1" applyAlignment="1" applyProtection="1">
      <alignment horizontal="centerContinuous"/>
    </xf>
    <xf numFmtId="164" fontId="3" fillId="0" borderId="2" xfId="1" applyFont="1" applyBorder="1" applyAlignment="1" applyProtection="1">
      <alignment horizontal="centerContinuous"/>
    </xf>
    <xf numFmtId="164" fontId="4" fillId="0" borderId="2" xfId="1" applyFont="1" applyBorder="1" applyAlignment="1">
      <alignment horizontal="centerContinuous"/>
    </xf>
    <xf numFmtId="164" fontId="4" fillId="0" borderId="8" xfId="1" applyFont="1" applyBorder="1" applyAlignment="1">
      <alignment horizontal="centerContinuous"/>
    </xf>
    <xf numFmtId="164" fontId="6" fillId="0" borderId="2" xfId="1" applyFont="1" applyBorder="1"/>
    <xf numFmtId="164" fontId="6" fillId="0" borderId="3" xfId="1" applyFont="1" applyBorder="1"/>
    <xf numFmtId="164" fontId="4" fillId="0" borderId="4" xfId="1" applyFont="1" applyBorder="1"/>
    <xf numFmtId="164" fontId="4" fillId="0" borderId="0" xfId="1" applyFont="1" applyBorder="1"/>
    <xf numFmtId="164" fontId="3" fillId="0" borderId="13" xfId="1" applyFont="1" applyBorder="1" applyAlignment="1" applyProtection="1">
      <alignment horizontal="left"/>
    </xf>
    <xf numFmtId="164" fontId="4" fillId="0" borderId="13" xfId="1" applyFont="1" applyBorder="1"/>
    <xf numFmtId="164" fontId="3" fillId="0" borderId="0" xfId="1" applyFont="1" applyBorder="1" applyAlignment="1">
      <alignment horizontal="center"/>
    </xf>
    <xf numFmtId="164" fontId="4" fillId="0" borderId="9" xfId="1" applyFont="1" applyBorder="1"/>
    <xf numFmtId="164" fontId="6" fillId="0" borderId="0" xfId="1" applyFont="1" applyBorder="1"/>
    <xf numFmtId="164" fontId="3" fillId="0" borderId="5" xfId="1" applyFont="1" applyBorder="1" applyAlignment="1">
      <alignment horizontal="center"/>
    </xf>
    <xf numFmtId="164" fontId="4" fillId="0" borderId="10" xfId="1" applyFont="1" applyBorder="1" applyAlignment="1">
      <alignment vertical="top"/>
    </xf>
    <xf numFmtId="164" fontId="4" fillId="0" borderId="11" xfId="1" applyFont="1" applyBorder="1" applyAlignment="1">
      <alignment vertical="top"/>
    </xf>
    <xf numFmtId="164" fontId="9" fillId="0" borderId="11" xfId="1" applyFont="1" applyBorder="1" applyAlignment="1">
      <alignment horizontal="centerContinuous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11" xfId="1" applyFont="1" applyBorder="1" applyAlignment="1">
      <alignment horizontal="centerContinuous" vertical="top"/>
    </xf>
    <xf numFmtId="164" fontId="4" fillId="0" borderId="12" xfId="1" applyFont="1" applyBorder="1" applyAlignment="1">
      <alignment vertical="top"/>
    </xf>
    <xf numFmtId="164" fontId="9" fillId="0" borderId="11" xfId="1" applyFont="1" applyBorder="1" applyAlignment="1" applyProtection="1">
      <alignment horizontal="centerContinuous" vertical="top"/>
    </xf>
    <xf numFmtId="164" fontId="6" fillId="0" borderId="11" xfId="1" applyFont="1" applyBorder="1" applyAlignment="1">
      <alignment vertical="top"/>
    </xf>
    <xf numFmtId="164" fontId="6" fillId="0" borderId="14" xfId="1" applyFont="1" applyBorder="1" applyAlignment="1">
      <alignment vertical="top"/>
    </xf>
    <xf numFmtId="164" fontId="6" fillId="0" borderId="0" xfId="1" applyFont="1" applyAlignment="1">
      <alignment vertical="top"/>
    </xf>
    <xf numFmtId="166" fontId="4" fillId="0" borderId="0" xfId="1" applyNumberFormat="1" applyFont="1" applyBorder="1"/>
    <xf numFmtId="166" fontId="4" fillId="0" borderId="9" xfId="1" applyNumberFormat="1" applyFont="1" applyBorder="1"/>
    <xf numFmtId="164" fontId="4" fillId="0" borderId="2" xfId="1" applyFont="1" applyBorder="1"/>
    <xf numFmtId="164" fontId="6" fillId="0" borderId="5" xfId="1" applyFont="1" applyBorder="1"/>
    <xf numFmtId="164" fontId="10" fillId="0" borderId="4" xfId="1" applyFont="1" applyBorder="1" applyAlignment="1" applyProtection="1">
      <alignment horizontal="left"/>
    </xf>
    <xf numFmtId="164" fontId="10" fillId="0" borderId="0" xfId="1" applyFont="1" applyBorder="1" applyAlignment="1" applyProtection="1">
      <alignment horizontal="left"/>
    </xf>
    <xf numFmtId="164" fontId="10" fillId="0" borderId="0" xfId="0" applyFont="1" applyBorder="1"/>
    <xf numFmtId="166" fontId="10" fillId="0" borderId="13" xfId="0" applyNumberFormat="1" applyFont="1" applyBorder="1" applyAlignment="1" applyProtection="1"/>
    <xf numFmtId="164" fontId="10" fillId="0" borderId="0" xfId="0" applyFont="1" applyBorder="1" applyAlignment="1" applyProtection="1">
      <alignment horizontal="left"/>
    </xf>
    <xf numFmtId="166" fontId="10" fillId="0" borderId="0" xfId="1" applyNumberFormat="1" applyFont="1" applyBorder="1" applyAlignment="1" applyProtection="1">
      <alignment horizontal="right"/>
    </xf>
    <xf numFmtId="166" fontId="10" fillId="0" borderId="13" xfId="1" applyNumberFormat="1" applyFont="1" applyBorder="1" applyAlignment="1" applyProtection="1">
      <alignment horizontal="right"/>
    </xf>
    <xf numFmtId="166" fontId="10" fillId="0" borderId="9" xfId="1" applyNumberFormat="1" applyFont="1" applyBorder="1"/>
    <xf numFmtId="164" fontId="10" fillId="0" borderId="0" xfId="1" applyFont="1" applyBorder="1" applyAlignment="1">
      <alignment horizontal="right"/>
    </xf>
    <xf numFmtId="166" fontId="10" fillId="0" borderId="15" xfId="1" applyNumberFormat="1" applyFont="1" applyBorder="1"/>
    <xf numFmtId="164" fontId="10" fillId="0" borderId="4" xfId="1" applyFont="1" applyFill="1" applyBorder="1"/>
    <xf numFmtId="164" fontId="10" fillId="0" borderId="0" xfId="1" applyFont="1" applyFill="1" applyBorder="1"/>
    <xf numFmtId="168" fontId="10" fillId="0" borderId="0" xfId="0" applyNumberFormat="1" applyFont="1" applyBorder="1" applyAlignment="1" applyProtection="1">
      <alignment horizontal="left"/>
    </xf>
    <xf numFmtId="167" fontId="10" fillId="0" borderId="0" xfId="1" applyNumberFormat="1" applyFont="1" applyBorder="1" applyAlignment="1" applyProtection="1">
      <alignment horizontal="right"/>
    </xf>
    <xf numFmtId="164" fontId="10" fillId="0" borderId="0" xfId="1" applyFont="1" applyBorder="1"/>
    <xf numFmtId="166" fontId="10" fillId="0" borderId="5" xfId="1" applyNumberFormat="1" applyFont="1" applyBorder="1"/>
    <xf numFmtId="164" fontId="10" fillId="0" borderId="4" xfId="1" applyFont="1" applyBorder="1"/>
    <xf numFmtId="166" fontId="10" fillId="0" borderId="0" xfId="1" applyNumberFormat="1" applyFont="1" applyBorder="1"/>
    <xf numFmtId="164" fontId="10" fillId="0" borderId="0" xfId="1" applyFont="1" applyBorder="1" applyAlignment="1" applyProtection="1">
      <alignment horizontal="right"/>
    </xf>
    <xf numFmtId="164" fontId="11" fillId="0" borderId="4" xfId="1" applyFont="1" applyBorder="1" applyAlignment="1" applyProtection="1">
      <alignment horizontal="left"/>
    </xf>
    <xf numFmtId="164" fontId="11" fillId="0" borderId="0" xfId="1" applyFont="1" applyBorder="1" applyAlignment="1" applyProtection="1">
      <alignment horizontal="left"/>
    </xf>
    <xf numFmtId="164" fontId="11" fillId="0" borderId="0" xfId="0" applyFont="1" applyBorder="1"/>
    <xf numFmtId="166" fontId="11" fillId="0" borderId="0" xfId="0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 applyProtection="1">
      <alignment horizontal="right"/>
    </xf>
    <xf numFmtId="166" fontId="11" fillId="0" borderId="9" xfId="1" applyNumberFormat="1" applyFont="1" applyBorder="1"/>
    <xf numFmtId="166" fontId="10" fillId="0" borderId="13" xfId="0" applyNumberFormat="1" applyFont="1" applyBorder="1" applyAlignment="1" applyProtection="1">
      <alignment horizontal="right"/>
    </xf>
    <xf numFmtId="166" fontId="10" fillId="0" borderId="0" xfId="0" applyNumberFormat="1" applyFont="1" applyBorder="1" applyAlignment="1" applyProtection="1">
      <alignment horizontal="right"/>
    </xf>
    <xf numFmtId="164" fontId="10" fillId="0" borderId="4" xfId="1" applyFont="1" applyFill="1" applyBorder="1" applyAlignment="1" applyProtection="1">
      <alignment horizontal="left"/>
    </xf>
    <xf numFmtId="164" fontId="10" fillId="0" borderId="0" xfId="1" applyFont="1" applyFill="1" applyBorder="1" applyAlignment="1" applyProtection="1">
      <alignment horizontal="left"/>
    </xf>
    <xf numFmtId="39" fontId="10" fillId="0" borderId="0" xfId="0" applyNumberFormat="1" applyFont="1" applyBorder="1"/>
    <xf numFmtId="164" fontId="12" fillId="0" borderId="0" xfId="1" applyFont="1" applyBorder="1"/>
    <xf numFmtId="168" fontId="10" fillId="0" borderId="0" xfId="0" applyNumberFormat="1" applyFont="1" applyBorder="1"/>
    <xf numFmtId="168" fontId="10" fillId="0" borderId="0" xfId="1" applyNumberFormat="1" applyFont="1" applyBorder="1" applyAlignment="1" applyProtection="1">
      <alignment horizontal="left"/>
    </xf>
    <xf numFmtId="164" fontId="10" fillId="0" borderId="10" xfId="1" applyFont="1" applyBorder="1"/>
    <xf numFmtId="164" fontId="10" fillId="0" borderId="11" xfId="1" applyFont="1" applyBorder="1"/>
    <xf numFmtId="166" fontId="10" fillId="0" borderId="11" xfId="1" applyNumberFormat="1" applyFont="1" applyBorder="1"/>
    <xf numFmtId="166" fontId="10" fillId="0" borderId="12" xfId="1" applyNumberFormat="1" applyFont="1" applyBorder="1"/>
    <xf numFmtId="164" fontId="10" fillId="0" borderId="11" xfId="1" applyFont="1" applyBorder="1" applyAlignment="1">
      <alignment horizontal="right"/>
    </xf>
    <xf numFmtId="164" fontId="6" fillId="0" borderId="11" xfId="1" applyFont="1" applyBorder="1"/>
    <xf numFmtId="164" fontId="6" fillId="0" borderId="14" xfId="1" applyFont="1" applyBorder="1"/>
    <xf numFmtId="166" fontId="10" fillId="0" borderId="16" xfId="1" applyNumberFormat="1" applyFont="1" applyBorder="1"/>
    <xf numFmtId="166" fontId="10" fillId="0" borderId="0" xfId="1" applyNumberFormat="1" applyFont="1" applyBorder="1" applyAlignment="1" applyProtection="1">
      <alignment horizontal="left"/>
    </xf>
    <xf numFmtId="164" fontId="10" fillId="0" borderId="17" xfId="1" applyFont="1" applyBorder="1"/>
    <xf numFmtId="164" fontId="10" fillId="0" borderId="14" xfId="1" applyFont="1" applyBorder="1"/>
    <xf numFmtId="164" fontId="3" fillId="0" borderId="0" xfId="3" applyFont="1" applyAlignment="1" applyProtection="1">
      <alignment horizontal="left"/>
    </xf>
    <xf numFmtId="4" fontId="4" fillId="0" borderId="0" xfId="3" applyNumberFormat="1" applyFont="1"/>
    <xf numFmtId="164" fontId="4" fillId="0" borderId="0" xfId="3" applyFont="1"/>
    <xf numFmtId="164" fontId="3" fillId="0" borderId="0" xfId="3" applyFont="1" applyAlignment="1">
      <alignment horizontal="right"/>
    </xf>
    <xf numFmtId="164" fontId="6" fillId="0" borderId="0" xfId="0" applyFont="1"/>
    <xf numFmtId="164" fontId="6" fillId="0" borderId="0" xfId="0" applyFont="1" applyBorder="1"/>
    <xf numFmtId="164" fontId="14" fillId="0" borderId="0" xfId="3" applyFont="1" applyAlignment="1" applyProtection="1">
      <alignment horizontal="centerContinuous"/>
    </xf>
    <xf numFmtId="4" fontId="4" fillId="0" borderId="0" xfId="3" applyNumberFormat="1" applyFont="1" applyAlignment="1">
      <alignment horizontal="centerContinuous"/>
    </xf>
    <xf numFmtId="164" fontId="4" fillId="0" borderId="0" xfId="3" applyFont="1" applyAlignment="1">
      <alignment horizontal="centerContinuous"/>
    </xf>
    <xf numFmtId="164" fontId="7" fillId="0" borderId="0" xfId="3" applyFont="1" applyAlignment="1" applyProtection="1">
      <alignment horizontal="centerContinuous"/>
    </xf>
    <xf numFmtId="4" fontId="15" fillId="0" borderId="0" xfId="3" applyNumberFormat="1" applyFont="1" applyAlignment="1">
      <alignment horizontal="centerContinuous"/>
    </xf>
    <xf numFmtId="164" fontId="15" fillId="0" borderId="0" xfId="3" applyFont="1" applyAlignment="1">
      <alignment horizontal="centerContinuous"/>
    </xf>
    <xf numFmtId="164" fontId="15" fillId="0" borderId="0" xfId="0" applyFont="1"/>
    <xf numFmtId="164" fontId="15" fillId="0" borderId="0" xfId="0" applyFont="1" applyBorder="1"/>
    <xf numFmtId="164" fontId="15" fillId="0" borderId="0" xfId="3" applyFont="1" applyAlignment="1" applyProtection="1">
      <alignment horizontal="centerContinuous"/>
    </xf>
    <xf numFmtId="164" fontId="6" fillId="0" borderId="0" xfId="0" applyFont="1" applyBorder="1" applyAlignment="1" applyProtection="1">
      <alignment horizontal="centerContinuous"/>
    </xf>
    <xf numFmtId="4" fontId="4" fillId="0" borderId="0" xfId="0" applyNumberFormat="1" applyFont="1" applyBorder="1" applyAlignment="1">
      <alignment horizontal="centerContinuous"/>
    </xf>
    <xf numFmtId="164" fontId="4" fillId="0" borderId="0" xfId="0" applyFont="1" applyBorder="1" applyAlignment="1">
      <alignment horizontal="centerContinuous"/>
    </xf>
    <xf numFmtId="164" fontId="6" fillId="0" borderId="0" xfId="0" applyFont="1" applyBorder="1" applyAlignment="1">
      <alignment horizontal="centerContinuous"/>
    </xf>
    <xf numFmtId="164" fontId="4" fillId="0" borderId="0" xfId="0" applyFont="1"/>
    <xf numFmtId="4" fontId="4" fillId="0" borderId="0" xfId="0" applyNumberFormat="1" applyFont="1"/>
    <xf numFmtId="164" fontId="4" fillId="0" borderId="0" xfId="0" applyFont="1" applyAlignment="1" applyProtection="1">
      <alignment horizontal="right"/>
    </xf>
    <xf numFmtId="164" fontId="3" fillId="0" borderId="1" xfId="0" applyFont="1" applyBorder="1" applyAlignment="1" applyProtection="1">
      <alignment horizontal="centerContinuous"/>
    </xf>
    <xf numFmtId="164" fontId="3" fillId="0" borderId="2" xfId="0" applyFont="1" applyBorder="1" applyAlignment="1" applyProtection="1">
      <alignment horizontal="centerContinuous"/>
    </xf>
    <xf numFmtId="4" fontId="3" fillId="0" borderId="2" xfId="0" applyNumberFormat="1" applyFont="1" applyBorder="1" applyAlignment="1">
      <alignment horizontal="centerContinuous"/>
    </xf>
    <xf numFmtId="4" fontId="4" fillId="0" borderId="2" xfId="0" applyNumberFormat="1" applyFont="1" applyBorder="1" applyAlignment="1">
      <alignment horizontal="centerContinuous"/>
    </xf>
    <xf numFmtId="164" fontId="4" fillId="0" borderId="2" xfId="0" applyFont="1" applyBorder="1" applyAlignment="1">
      <alignment horizontal="centerContinuous"/>
    </xf>
    <xf numFmtId="164" fontId="4" fillId="0" borderId="2" xfId="0" applyFont="1" applyBorder="1"/>
    <xf numFmtId="164" fontId="4" fillId="0" borderId="3" xfId="0" applyFont="1" applyBorder="1"/>
    <xf numFmtId="164" fontId="4" fillId="0" borderId="4" xfId="0" applyFont="1" applyBorder="1"/>
    <xf numFmtId="164" fontId="4" fillId="0" borderId="0" xfId="0" applyFont="1" applyBorder="1"/>
    <xf numFmtId="4" fontId="4" fillId="0" borderId="0" xfId="0" applyNumberFormat="1" applyFont="1" applyBorder="1"/>
    <xf numFmtId="164" fontId="4" fillId="0" borderId="5" xfId="0" applyFont="1" applyBorder="1"/>
    <xf numFmtId="164" fontId="3" fillId="0" borderId="0" xfId="0" applyFont="1" applyBorder="1" applyAlignment="1" applyProtection="1">
      <alignment horizontal="right"/>
    </xf>
    <xf numFmtId="15" fontId="16" fillId="0" borderId="0" xfId="0" quotePrefix="1" applyNumberFormat="1" applyFont="1" applyFill="1" applyBorder="1" applyAlignment="1" applyProtection="1">
      <alignment horizontal="centerContinuous"/>
      <protection hidden="1"/>
    </xf>
    <xf numFmtId="4" fontId="3" fillId="0" borderId="0" xfId="0" applyNumberFormat="1" applyFont="1" applyBorder="1" applyAlignment="1">
      <alignment horizontal="right"/>
    </xf>
    <xf numFmtId="15" fontId="16" fillId="0" borderId="0" xfId="0" applyNumberFormat="1" applyFont="1" applyFill="1" applyBorder="1" applyAlignment="1" applyProtection="1">
      <alignment horizontal="centerContinuous"/>
      <protection hidden="1"/>
    </xf>
    <xf numFmtId="164" fontId="3" fillId="0" borderId="0" xfId="0" applyFont="1" applyBorder="1"/>
    <xf numFmtId="164" fontId="4" fillId="0" borderId="4" xfId="0" applyFont="1" applyBorder="1" applyAlignment="1">
      <alignment vertical="top"/>
    </xf>
    <xf numFmtId="164" fontId="4" fillId="0" borderId="0" xfId="0" applyFont="1" applyBorder="1" applyAlignment="1">
      <alignment vertical="top"/>
    </xf>
    <xf numFmtId="4" fontId="4" fillId="0" borderId="0" xfId="0" applyNumberFormat="1" applyFont="1" applyBorder="1" applyAlignment="1" applyProtection="1">
      <alignment horizontal="center" vertical="top"/>
    </xf>
    <xf numFmtId="4" fontId="4" fillId="0" borderId="0" xfId="0" applyNumberFormat="1" applyFont="1" applyBorder="1" applyAlignment="1">
      <alignment vertical="top"/>
    </xf>
    <xf numFmtId="4" fontId="4" fillId="0" borderId="0" xfId="0" applyNumberFormat="1" applyFont="1" applyBorder="1" applyAlignment="1">
      <alignment horizontal="center" vertical="top"/>
    </xf>
    <xf numFmtId="164" fontId="4" fillId="0" borderId="0" xfId="0" applyFont="1" applyBorder="1" applyAlignment="1" applyProtection="1">
      <alignment horizontal="center" vertical="top"/>
    </xf>
    <xf numFmtId="164" fontId="4" fillId="0" borderId="0" xfId="0" applyFont="1" applyBorder="1" applyAlignment="1">
      <alignment horizontal="center" vertical="top"/>
    </xf>
    <xf numFmtId="164" fontId="4" fillId="0" borderId="5" xfId="0" applyFont="1" applyBorder="1" applyAlignment="1">
      <alignment vertical="top"/>
    </xf>
    <xf numFmtId="164" fontId="9" fillId="0" borderId="0" xfId="0" applyFont="1" applyAlignment="1">
      <alignment vertical="top"/>
    </xf>
    <xf numFmtId="164" fontId="9" fillId="0" borderId="0" xfId="0" applyFont="1" applyBorder="1" applyAlignment="1">
      <alignment vertical="top"/>
    </xf>
    <xf numFmtId="164" fontId="4" fillId="0" borderId="4" xfId="0" applyFont="1" applyBorder="1" applyAlignment="1" applyProtection="1">
      <alignment horizontal="left"/>
    </xf>
    <xf numFmtId="164" fontId="4" fillId="0" borderId="0" xfId="0" applyFont="1" applyBorder="1" applyAlignment="1" applyProtection="1">
      <alignment horizontal="left"/>
    </xf>
    <xf numFmtId="166" fontId="4" fillId="0" borderId="13" xfId="0" applyNumberFormat="1" applyFont="1" applyBorder="1" applyAlignment="1" applyProtection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4" fontId="3" fillId="0" borderId="4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left"/>
    </xf>
    <xf numFmtId="166" fontId="3" fillId="0" borderId="13" xfId="0" applyNumberFormat="1" applyFont="1" applyBorder="1" applyAlignment="1" applyProtection="1">
      <alignment horizontal="right"/>
    </xf>
    <xf numFmtId="164" fontId="17" fillId="0" borderId="0" xfId="0" applyFont="1"/>
    <xf numFmtId="164" fontId="4" fillId="0" borderId="4" xfId="0" applyFont="1" applyFill="1" applyBorder="1" applyAlignment="1" applyProtection="1">
      <alignment horizontal="left"/>
    </xf>
    <xf numFmtId="164" fontId="3" fillId="0" borderId="0" xfId="0" applyFont="1" applyFill="1" applyBorder="1" applyAlignment="1" applyProtection="1">
      <alignment horizontal="left"/>
    </xf>
    <xf numFmtId="164" fontId="4" fillId="0" borderId="6" xfId="0" applyFont="1" applyBorder="1"/>
    <xf numFmtId="164" fontId="4" fillId="0" borderId="7" xfId="0" applyFont="1" applyBorder="1"/>
    <xf numFmtId="166" fontId="4" fillId="0" borderId="7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4" fontId="4" fillId="0" borderId="11" xfId="0" applyFont="1" applyBorder="1"/>
    <xf numFmtId="166" fontId="4" fillId="0" borderId="11" xfId="0" applyNumberFormat="1" applyFont="1" applyBorder="1" applyAlignment="1" applyProtection="1">
      <alignment horizontal="right"/>
    </xf>
    <xf numFmtId="166" fontId="4" fillId="0" borderId="14" xfId="0" applyNumberFormat="1" applyFont="1" applyBorder="1" applyAlignment="1" applyProtection="1">
      <alignment horizontal="right"/>
    </xf>
    <xf numFmtId="4" fontId="6" fillId="0" borderId="0" xfId="0" applyNumberFormat="1" applyFont="1"/>
    <xf numFmtId="167" fontId="10" fillId="0" borderId="13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165" fontId="10" fillId="0" borderId="13" xfId="0" applyNumberFormat="1" applyFont="1" applyBorder="1" applyAlignment="1" applyProtection="1"/>
    <xf numFmtId="169" fontId="6" fillId="0" borderId="0" xfId="11" applyNumberFormat="1" applyFont="1"/>
    <xf numFmtId="164" fontId="10" fillId="0" borderId="4" xfId="1" applyFont="1" applyFill="1" applyBorder="1" applyAlignment="1" applyProtection="1">
      <alignment horizontal="left" indent="1"/>
    </xf>
    <xf numFmtId="164" fontId="4" fillId="0" borderId="4" xfId="0" applyFont="1" applyBorder="1" applyAlignment="1" applyProtection="1">
      <alignment horizontal="left" indent="1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8" fontId="4" fillId="0" borderId="13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>
      <alignment horizontal="right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13" fillId="0" borderId="4" xfId="1" applyFont="1" applyBorder="1" applyAlignment="1" applyProtection="1">
      <alignment horizontal="center"/>
    </xf>
    <xf numFmtId="164" fontId="13" fillId="0" borderId="0" xfId="1" applyFont="1" applyBorder="1" applyAlignment="1" applyProtection="1">
      <alignment horizontal="center"/>
    </xf>
    <xf numFmtId="164" fontId="13" fillId="0" borderId="5" xfId="1" applyFont="1" applyBorder="1" applyAlignment="1" applyProtection="1">
      <alignment horizontal="center"/>
    </xf>
    <xf numFmtId="164" fontId="4" fillId="0" borderId="0" xfId="2" applyFont="1" applyAlignment="1">
      <alignment horizontal="left" vertical="top"/>
    </xf>
    <xf numFmtId="164" fontId="4" fillId="0" borderId="0" xfId="2" applyFont="1" applyAlignment="1" applyProtection="1">
      <alignment horizontal="center"/>
    </xf>
    <xf numFmtId="164" fontId="9" fillId="0" borderId="11" xfId="1" applyFont="1" applyBorder="1" applyAlignment="1" applyProtection="1">
      <alignment horizontal="center" vertical="top"/>
    </xf>
    <xf numFmtId="164" fontId="7" fillId="0" borderId="0" xfId="3" applyFont="1" applyAlignment="1" applyProtection="1">
      <alignment horizontal="center"/>
    </xf>
    <xf numFmtId="164" fontId="7" fillId="0" borderId="0" xfId="2" applyFont="1" applyAlignment="1" applyProtection="1">
      <alignment horizontal="center"/>
    </xf>
    <xf numFmtId="164" fontId="18" fillId="0" borderId="18" xfId="0" applyFont="1" applyBorder="1" applyAlignment="1" applyProtection="1">
      <alignment horizontal="left"/>
    </xf>
    <xf numFmtId="164" fontId="18" fillId="0" borderId="19" xfId="0" applyFont="1" applyBorder="1" applyAlignment="1" applyProtection="1">
      <alignment horizontal="left"/>
    </xf>
    <xf numFmtId="164" fontId="19" fillId="0" borderId="19" xfId="0" applyFont="1" applyBorder="1"/>
    <xf numFmtId="164" fontId="18" fillId="0" borderId="20" xfId="0" applyFont="1" applyBorder="1" applyAlignment="1">
      <alignment horizontal="right"/>
    </xf>
    <xf numFmtId="164" fontId="20" fillId="0" borderId="0" xfId="0" applyFont="1"/>
    <xf numFmtId="164" fontId="21" fillId="0" borderId="21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center"/>
    </xf>
    <xf numFmtId="164" fontId="21" fillId="0" borderId="9" xfId="0" applyFont="1" applyBorder="1" applyAlignment="1" applyProtection="1">
      <alignment horizontal="center"/>
    </xf>
    <xf numFmtId="164" fontId="21" fillId="0" borderId="21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left"/>
    </xf>
    <xf numFmtId="164" fontId="21" fillId="0" borderId="9" xfId="0" applyFont="1" applyBorder="1" applyAlignment="1" applyProtection="1">
      <alignment horizontal="center"/>
    </xf>
    <xf numFmtId="164" fontId="20" fillId="0" borderId="0" xfId="0" applyFont="1" applyAlignment="1">
      <alignment vertical="top"/>
    </xf>
    <xf numFmtId="164" fontId="18" fillId="0" borderId="21" xfId="0" applyFont="1" applyBorder="1" applyAlignment="1" applyProtection="1">
      <alignment horizontal="left"/>
    </xf>
    <xf numFmtId="164" fontId="18" fillId="0" borderId="0" xfId="0" applyFont="1" applyBorder="1" applyAlignment="1" applyProtection="1">
      <alignment horizontal="left"/>
    </xf>
    <xf numFmtId="164" fontId="19" fillId="0" borderId="0" xfId="0" applyFont="1" applyBorder="1"/>
    <xf numFmtId="164" fontId="19" fillId="0" borderId="0" xfId="0" applyFont="1" applyBorder="1" applyAlignment="1" applyProtection="1">
      <alignment horizontal="left"/>
    </xf>
    <xf numFmtId="164" fontId="18" fillId="0" borderId="0" xfId="0" applyFont="1" applyBorder="1" applyAlignment="1">
      <alignment horizontal="centerContinuous"/>
    </xf>
    <xf numFmtId="164" fontId="19" fillId="0" borderId="0" xfId="0" applyFont="1" applyBorder="1" applyAlignment="1" applyProtection="1">
      <alignment horizontal="fill"/>
    </xf>
    <xf numFmtId="164" fontId="19" fillId="0" borderId="0" xfId="0" applyFont="1" applyBorder="1" applyAlignment="1" applyProtection="1">
      <alignment horizontal="center"/>
    </xf>
    <xf numFmtId="164" fontId="19" fillId="0" borderId="9" xfId="0" applyFont="1" applyBorder="1"/>
    <xf numFmtId="164" fontId="22" fillId="0" borderId="21" xfId="0" applyFont="1" applyBorder="1" applyAlignment="1" applyProtection="1">
      <alignment horizontal="center" vertical="top"/>
    </xf>
    <xf numFmtId="164" fontId="22" fillId="0" borderId="0" xfId="0" applyFont="1" applyBorder="1" applyAlignment="1" applyProtection="1">
      <alignment horizontal="center" vertical="top"/>
    </xf>
    <xf numFmtId="164" fontId="22" fillId="0" borderId="0" xfId="0" applyFont="1" applyBorder="1" applyAlignment="1">
      <alignment horizontal="centerContinuous" vertical="top"/>
    </xf>
    <xf numFmtId="164" fontId="22" fillId="0" borderId="0" xfId="0" applyFont="1" applyBorder="1" applyAlignment="1">
      <alignment vertical="top"/>
    </xf>
    <xf numFmtId="164" fontId="19" fillId="0" borderId="0" xfId="0" applyFont="1" applyBorder="1" applyAlignment="1">
      <alignment horizontal="centerContinuous"/>
    </xf>
    <xf numFmtId="164" fontId="22" fillId="0" borderId="9" xfId="0" applyFont="1" applyBorder="1" applyAlignment="1">
      <alignment vertical="top"/>
    </xf>
    <xf numFmtId="164" fontId="22" fillId="0" borderId="0" xfId="0" applyFont="1" applyAlignment="1">
      <alignment vertical="top"/>
    </xf>
    <xf numFmtId="164" fontId="19" fillId="0" borderId="21" xfId="0" applyFont="1" applyBorder="1" applyAlignment="1" applyProtection="1">
      <alignment horizontal="left"/>
    </xf>
    <xf numFmtId="164" fontId="19" fillId="0" borderId="9" xfId="0" applyFont="1" applyBorder="1" applyAlignment="1" applyProtection="1">
      <alignment horizontal="right"/>
    </xf>
    <xf numFmtId="164" fontId="18" fillId="0" borderId="18" xfId="0" applyFont="1" applyBorder="1" applyAlignment="1" applyProtection="1">
      <alignment horizontal="centerContinuous"/>
    </xf>
    <xf numFmtId="164" fontId="18" fillId="0" borderId="19" xfId="0" applyFont="1" applyBorder="1" applyAlignment="1" applyProtection="1">
      <alignment horizontal="centerContinuous"/>
    </xf>
    <xf numFmtId="164" fontId="19" fillId="0" borderId="19" xfId="0" applyFont="1" applyBorder="1" applyAlignment="1">
      <alignment horizontal="centerContinuous"/>
    </xf>
    <xf numFmtId="164" fontId="19" fillId="0" borderId="20" xfId="0" applyFont="1" applyBorder="1" applyAlignment="1">
      <alignment horizontal="centerContinuous"/>
    </xf>
    <xf numFmtId="164" fontId="19" fillId="0" borderId="21" xfId="0" applyFont="1" applyBorder="1"/>
    <xf numFmtId="164" fontId="19" fillId="0" borderId="22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2" fillId="0" borderId="13" xfId="0" applyFont="1" applyBorder="1" applyAlignment="1" applyProtection="1">
      <alignment horizontal="center" vertical="top"/>
    </xf>
    <xf numFmtId="164" fontId="22" fillId="0" borderId="13" xfId="0" applyFont="1" applyBorder="1" applyAlignment="1">
      <alignment horizontal="centerContinuous" vertical="top"/>
    </xf>
    <xf numFmtId="164" fontId="22" fillId="0" borderId="13" xfId="0" applyFont="1" applyBorder="1" applyAlignment="1" applyProtection="1">
      <alignment horizontal="centerContinuous" vertical="top"/>
    </xf>
    <xf numFmtId="164" fontId="19" fillId="0" borderId="13" xfId="0" applyFont="1" applyBorder="1" applyAlignment="1">
      <alignment horizontal="centerContinuous" vertical="top"/>
    </xf>
    <xf numFmtId="164" fontId="19" fillId="0" borderId="23" xfId="0" applyFont="1" applyBorder="1" applyAlignment="1">
      <alignment vertical="top"/>
    </xf>
    <xf numFmtId="164" fontId="22" fillId="0" borderId="23" xfId="0" applyFont="1" applyBorder="1" applyAlignment="1">
      <alignment horizontal="centerContinuous" vertical="top"/>
    </xf>
    <xf numFmtId="164" fontId="23" fillId="0" borderId="18" xfId="0" applyFont="1" applyBorder="1" applyAlignment="1">
      <alignment vertical="top"/>
    </xf>
    <xf numFmtId="164" fontId="23" fillId="0" borderId="19" xfId="0" applyFont="1" applyBorder="1" applyAlignment="1">
      <alignment vertical="top"/>
    </xf>
    <xf numFmtId="164" fontId="23" fillId="0" borderId="19" xfId="0" applyFont="1" applyBorder="1" applyAlignment="1" applyProtection="1">
      <alignment horizontal="center" vertical="top"/>
    </xf>
    <xf numFmtId="164" fontId="23" fillId="0" borderId="0" xfId="0" applyFont="1" applyBorder="1" applyAlignment="1" applyProtection="1">
      <alignment horizontal="center" vertical="top"/>
    </xf>
    <xf numFmtId="164" fontId="23" fillId="0" borderId="20" xfId="0" applyFont="1" applyBorder="1" applyAlignment="1">
      <alignment vertical="top"/>
    </xf>
    <xf numFmtId="166" fontId="24" fillId="0" borderId="18" xfId="0" applyNumberFormat="1" applyFont="1" applyBorder="1" applyAlignment="1">
      <alignment horizontal="centerContinuous" vertical="center"/>
    </xf>
    <xf numFmtId="166" fontId="24" fillId="0" borderId="24" xfId="0" applyNumberFormat="1" applyFont="1" applyBorder="1" applyAlignment="1">
      <alignment horizontal="centerContinuous" vertical="center"/>
    </xf>
    <xf numFmtId="164" fontId="23" fillId="0" borderId="21" xfId="0" applyFont="1" applyBorder="1"/>
    <xf numFmtId="164" fontId="23" fillId="0" borderId="0" xfId="0" applyFont="1" applyBorder="1"/>
    <xf numFmtId="164" fontId="23" fillId="0" borderId="9" xfId="0" applyFont="1" applyBorder="1"/>
    <xf numFmtId="164" fontId="23" fillId="0" borderId="21" xfId="0" applyFont="1" applyBorder="1" applyAlignment="1" applyProtection="1">
      <alignment horizontal="left"/>
    </xf>
    <xf numFmtId="164" fontId="23" fillId="0" borderId="0" xfId="0" applyFont="1" applyBorder="1" applyAlignment="1" applyProtection="1">
      <alignment horizontal="right"/>
    </xf>
    <xf numFmtId="166" fontId="23" fillId="0" borderId="0" xfId="0" applyNumberFormat="1" applyFont="1" applyBorder="1" applyAlignment="1">
      <alignment horizontal="right"/>
    </xf>
    <xf numFmtId="166" fontId="23" fillId="0" borderId="13" xfId="0" applyNumberFormat="1" applyFont="1" applyBorder="1" applyAlignment="1" applyProtection="1">
      <alignment horizontal="right"/>
    </xf>
    <xf numFmtId="166" fontId="23" fillId="0" borderId="9" xfId="0" applyNumberFormat="1" applyFont="1" applyBorder="1"/>
    <xf numFmtId="166" fontId="23" fillId="0" borderId="21" xfId="0" applyNumberFormat="1" applyFont="1" applyBorder="1" applyAlignment="1" applyProtection="1">
      <alignment horizontal="left"/>
    </xf>
    <xf numFmtId="166" fontId="23" fillId="0" borderId="0" xfId="0" applyNumberFormat="1" applyFont="1" applyBorder="1" applyAlignment="1" applyProtection="1">
      <alignment horizontal="right"/>
    </xf>
    <xf numFmtId="166" fontId="23" fillId="0" borderId="13" xfId="0" applyNumberFormat="1" applyFont="1" applyBorder="1"/>
    <xf numFmtId="166" fontId="23" fillId="0" borderId="23" xfId="0" applyNumberFormat="1" applyFont="1" applyBorder="1"/>
    <xf numFmtId="164" fontId="23" fillId="0" borderId="21" xfId="0" applyFont="1" applyFill="1" applyBorder="1"/>
    <xf numFmtId="164" fontId="23" fillId="0" borderId="0" xfId="0" applyFont="1" applyFill="1" applyBorder="1"/>
    <xf numFmtId="168" fontId="23" fillId="0" borderId="0" xfId="0" applyNumberFormat="1" applyFont="1" applyBorder="1" applyAlignment="1" applyProtection="1">
      <alignment horizontal="right"/>
    </xf>
    <xf numFmtId="166" fontId="23" fillId="0" borderId="0" xfId="0" applyNumberFormat="1" applyFont="1" applyBorder="1"/>
    <xf numFmtId="166" fontId="23" fillId="0" borderId="0" xfId="0" applyNumberFormat="1" applyFont="1" applyBorder="1" applyAlignment="1" applyProtection="1">
      <alignment horizontal="left"/>
    </xf>
    <xf numFmtId="166" fontId="23" fillId="0" borderId="21" xfId="0" applyNumberFormat="1" applyFont="1" applyBorder="1"/>
    <xf numFmtId="166" fontId="20" fillId="0" borderId="0" xfId="0" applyNumberFormat="1" applyFont="1"/>
    <xf numFmtId="171" fontId="20" fillId="0" borderId="0" xfId="12" applyNumberFormat="1" applyFont="1"/>
    <xf numFmtId="164" fontId="20" fillId="0" borderId="21" xfId="0" applyFont="1" applyBorder="1"/>
    <xf numFmtId="164" fontId="20" fillId="0" borderId="0" xfId="0" applyFont="1" applyBorder="1"/>
    <xf numFmtId="166" fontId="23" fillId="0" borderId="13" xfId="0" applyNumberFormat="1" applyFont="1" applyFill="1" applyBorder="1" applyAlignment="1" applyProtection="1">
      <alignment horizontal="right"/>
    </xf>
    <xf numFmtId="164" fontId="23" fillId="0" borderId="0" xfId="0" applyFont="1" applyBorder="1" applyAlignment="1" applyProtection="1">
      <alignment horizontal="left"/>
    </xf>
    <xf numFmtId="164" fontId="20" fillId="0" borderId="9" xfId="0" applyFont="1" applyBorder="1"/>
    <xf numFmtId="164" fontId="23" fillId="0" borderId="21" xfId="0" applyFont="1" applyFill="1" applyBorder="1" applyAlignment="1" applyProtection="1">
      <alignment horizontal="left"/>
    </xf>
    <xf numFmtId="164" fontId="23" fillId="0" borderId="0" xfId="0" applyFont="1" applyFill="1" applyBorder="1" applyAlignment="1" applyProtection="1">
      <alignment horizontal="left"/>
    </xf>
    <xf numFmtId="166" fontId="20" fillId="0" borderId="0" xfId="0" applyNumberFormat="1" applyFont="1" applyBorder="1"/>
    <xf numFmtId="166" fontId="20" fillId="0" borderId="20" xfId="0" applyNumberFormat="1" applyFont="1" applyBorder="1"/>
    <xf numFmtId="166" fontId="20" fillId="0" borderId="9" xfId="0" applyNumberFormat="1" applyFont="1" applyBorder="1"/>
    <xf numFmtId="166" fontId="23" fillId="0" borderId="25" xfId="0" applyNumberFormat="1" applyFont="1" applyBorder="1" applyAlignment="1" applyProtection="1">
      <alignment horizontal="right"/>
    </xf>
    <xf numFmtId="166" fontId="23" fillId="0" borderId="26" xfId="0" applyNumberFormat="1" applyFont="1" applyBorder="1" applyAlignment="1" applyProtection="1">
      <alignment horizontal="right"/>
    </xf>
    <xf numFmtId="166" fontId="23" fillId="0" borderId="9" xfId="0" applyNumberFormat="1" applyFont="1" applyBorder="1" applyAlignment="1">
      <alignment horizontal="right"/>
    </xf>
    <xf numFmtId="166" fontId="24" fillId="0" borderId="21" xfId="0" applyNumberFormat="1" applyFont="1" applyBorder="1" applyAlignment="1">
      <alignment horizontal="centerContinuous" vertical="center"/>
    </xf>
    <xf numFmtId="166" fontId="24" fillId="0" borderId="0" xfId="0" applyNumberFormat="1" applyFont="1" applyBorder="1" applyAlignment="1">
      <alignment horizontal="centerContinuous" vertical="center"/>
    </xf>
    <xf numFmtId="166" fontId="24" fillId="0" borderId="9" xfId="0" applyNumberFormat="1" applyFont="1" applyBorder="1" applyAlignment="1">
      <alignment horizontal="centerContinuous" vertical="center"/>
    </xf>
    <xf numFmtId="166" fontId="23" fillId="0" borderId="9" xfId="0" applyNumberFormat="1" applyFont="1" applyBorder="1" applyAlignment="1" applyProtection="1">
      <alignment horizontal="right"/>
    </xf>
    <xf numFmtId="166" fontId="23" fillId="0" borderId="20" xfId="0" applyNumberFormat="1" applyFont="1" applyBorder="1"/>
    <xf numFmtId="164" fontId="23" fillId="0" borderId="22" xfId="0" applyFont="1" applyBorder="1"/>
    <xf numFmtId="164" fontId="23" fillId="0" borderId="13" xfId="0" applyFont="1" applyBorder="1"/>
    <xf numFmtId="166" fontId="23" fillId="0" borderId="13" xfId="0" applyNumberFormat="1" applyFont="1" applyBorder="1" applyAlignment="1">
      <alignment horizontal="right"/>
    </xf>
    <xf numFmtId="166" fontId="23" fillId="0" borderId="22" xfId="0" applyNumberFormat="1" applyFont="1" applyBorder="1"/>
    <xf numFmtId="164" fontId="20" fillId="0" borderId="13" xfId="0" applyFont="1" applyBorder="1"/>
    <xf numFmtId="166" fontId="23" fillId="0" borderId="23" xfId="0" applyNumberFormat="1" applyFont="1" applyBorder="1" applyAlignment="1">
      <alignment horizontal="right"/>
    </xf>
    <xf numFmtId="164" fontId="24" fillId="0" borderId="21" xfId="0" applyFont="1" applyBorder="1" applyAlignment="1" applyProtection="1">
      <alignment horizontal="center"/>
    </xf>
    <xf numFmtId="164" fontId="24" fillId="0" borderId="0" xfId="0" applyFont="1" applyBorder="1" applyAlignment="1" applyProtection="1">
      <alignment horizontal="center"/>
    </xf>
    <xf numFmtId="164" fontId="24" fillId="0" borderId="19" xfId="0" applyFont="1" applyBorder="1" applyAlignment="1" applyProtection="1">
      <alignment horizontal="center"/>
    </xf>
    <xf numFmtId="164" fontId="24" fillId="0" borderId="18" xfId="0" applyFont="1" applyBorder="1" applyAlignment="1" applyProtection="1">
      <alignment horizontal="center"/>
    </xf>
    <xf numFmtId="164" fontId="24" fillId="0" borderId="20" xfId="0" applyFont="1" applyBorder="1" applyAlignment="1" applyProtection="1">
      <alignment horizontal="center"/>
    </xf>
    <xf numFmtId="166" fontId="23" fillId="0" borderId="23" xfId="0" applyNumberFormat="1" applyFont="1" applyBorder="1" applyAlignment="1" applyProtection="1">
      <alignment horizontal="right"/>
    </xf>
    <xf numFmtId="4" fontId="20" fillId="0" borderId="0" xfId="0" applyNumberFormat="1" applyFont="1"/>
    <xf numFmtId="166" fontId="23" fillId="0" borderId="11" xfId="0" applyNumberFormat="1" applyFont="1" applyBorder="1"/>
    <xf numFmtId="164" fontId="23" fillId="0" borderId="0" xfId="0" applyFont="1" applyBorder="1" applyAlignment="1">
      <alignment horizontal="centerContinuous"/>
    </xf>
    <xf numFmtId="164" fontId="23" fillId="0" borderId="27" xfId="0" applyFont="1" applyBorder="1"/>
    <xf numFmtId="164" fontId="18" fillId="0" borderId="21" xfId="0" applyFont="1" applyBorder="1" applyAlignment="1" applyProtection="1">
      <alignment horizontal="centerContinuous"/>
    </xf>
    <xf numFmtId="164" fontId="19" fillId="0" borderId="9" xfId="0" applyFont="1" applyBorder="1" applyAlignment="1">
      <alignment horizontal="centerContinuous"/>
    </xf>
    <xf numFmtId="164" fontId="25" fillId="0" borderId="0" xfId="0" quotePrefix="1" applyFont="1" applyBorder="1" applyAlignment="1" applyProtection="1">
      <alignment horizontal="left"/>
    </xf>
    <xf numFmtId="164" fontId="25" fillId="0" borderId="9" xfId="0" applyFont="1" applyBorder="1" applyAlignment="1" applyProtection="1">
      <alignment horizontal="right"/>
    </xf>
    <xf numFmtId="164" fontId="20" fillId="0" borderId="0" xfId="0" applyFont="1" applyBorder="1" applyAlignment="1"/>
    <xf numFmtId="164" fontId="20" fillId="0" borderId="21" xfId="0" applyFont="1" applyBorder="1" applyAlignment="1" applyProtection="1">
      <alignment horizontal="left"/>
    </xf>
    <xf numFmtId="164" fontId="20" fillId="0" borderId="0" xfId="0" applyFont="1" applyBorder="1" applyAlignment="1">
      <alignment horizontal="centerContinuous"/>
    </xf>
    <xf numFmtId="164" fontId="20" fillId="0" borderId="0" xfId="0" applyFont="1" applyBorder="1" applyAlignment="1" applyProtection="1">
      <alignment horizontal="centerContinuous"/>
    </xf>
    <xf numFmtId="164" fontId="20" fillId="0" borderId="21" xfId="0" applyFont="1" applyBorder="1" applyAlignment="1" applyProtection="1">
      <alignment horizontal="center"/>
    </xf>
    <xf numFmtId="164" fontId="26" fillId="0" borderId="0" xfId="0" applyFont="1" applyBorder="1" applyAlignment="1" applyProtection="1">
      <alignment horizontal="left"/>
    </xf>
    <xf numFmtId="164" fontId="27" fillId="0" borderId="0" xfId="0" applyFont="1" applyBorder="1" applyAlignment="1"/>
    <xf numFmtId="164" fontId="28" fillId="0" borderId="0" xfId="0" applyFont="1" applyBorder="1"/>
    <xf numFmtId="164" fontId="27" fillId="0" borderId="0" xfId="0" applyFont="1" applyBorder="1" applyAlignment="1">
      <alignment horizontal="centerContinuous"/>
    </xf>
    <xf numFmtId="164" fontId="20" fillId="0" borderId="0" xfId="0" applyFont="1" applyBorder="1" applyAlignment="1" applyProtection="1">
      <alignment horizontal="left"/>
    </xf>
    <xf numFmtId="164" fontId="20" fillId="0" borderId="0" xfId="0" applyFont="1" applyBorder="1" applyAlignment="1">
      <alignment horizontal="left"/>
    </xf>
    <xf numFmtId="164" fontId="20" fillId="0" borderId="0" xfId="0" applyFont="1" applyBorder="1" applyAlignment="1" applyProtection="1">
      <alignment horizontal="fill"/>
    </xf>
    <xf numFmtId="164" fontId="20" fillId="0" borderId="0" xfId="0" applyFont="1" applyBorder="1" applyAlignment="1" applyProtection="1"/>
    <xf numFmtId="164" fontId="20" fillId="0" borderId="0" xfId="0" applyFont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20" fillId="0" borderId="9" xfId="0" applyFont="1" applyBorder="1" applyAlignment="1">
      <alignment horizontal="centerContinuous"/>
    </xf>
    <xf numFmtId="164" fontId="20" fillId="0" borderId="9" xfId="0" applyFont="1" applyBorder="1" applyAlignment="1">
      <alignment horizontal="left"/>
    </xf>
    <xf numFmtId="164" fontId="20" fillId="0" borderId="0" xfId="0" applyFont="1" applyAlignment="1"/>
    <xf numFmtId="164" fontId="20" fillId="0" borderId="22" xfId="0" applyFont="1" applyBorder="1"/>
    <xf numFmtId="164" fontId="20" fillId="0" borderId="13" xfId="0" applyFont="1" applyBorder="1" applyAlignment="1"/>
    <xf numFmtId="164" fontId="20" fillId="0" borderId="13" xfId="0" applyFont="1" applyBorder="1" applyAlignment="1">
      <alignment horizontal="left"/>
    </xf>
    <xf numFmtId="164" fontId="20" fillId="0" borderId="23" xfId="0" applyFont="1" applyBorder="1"/>
    <xf numFmtId="164" fontId="19" fillId="0" borderId="0" xfId="0" applyFont="1"/>
    <xf numFmtId="164" fontId="19" fillId="0" borderId="0" xfId="0" applyFont="1" applyAlignment="1">
      <alignment horizontal="centerContinuous"/>
    </xf>
    <xf numFmtId="164" fontId="20" fillId="0" borderId="0" xfId="0" applyFont="1" applyAlignment="1">
      <alignment horizontal="centerContinuous"/>
    </xf>
    <xf numFmtId="4" fontId="19" fillId="0" borderId="0" xfId="0" applyNumberFormat="1" applyFont="1"/>
    <xf numFmtId="4" fontId="19" fillId="0" borderId="0" xfId="0" applyNumberFormat="1" applyFont="1" applyBorder="1"/>
    <xf numFmtId="164" fontId="18" fillId="0" borderId="0" xfId="0" applyFont="1" applyBorder="1" applyAlignment="1">
      <alignment horizontal="right"/>
    </xf>
    <xf numFmtId="164" fontId="30" fillId="0" borderId="0" xfId="0" applyFont="1" applyBorder="1" applyAlignment="1" applyProtection="1">
      <alignment horizontal="center"/>
    </xf>
    <xf numFmtId="164" fontId="19" fillId="0" borderId="13" xfId="0" applyFont="1" applyBorder="1"/>
    <xf numFmtId="4" fontId="19" fillId="0" borderId="13" xfId="0" applyNumberFormat="1" applyFont="1" applyBorder="1"/>
    <xf numFmtId="164" fontId="19" fillId="0" borderId="13" xfId="0" applyFont="1" applyBorder="1" applyAlignment="1" applyProtection="1">
      <alignment horizontal="right"/>
    </xf>
    <xf numFmtId="164" fontId="26" fillId="0" borderId="0" xfId="0" applyFont="1" applyBorder="1" applyAlignment="1" applyProtection="1">
      <alignment horizontal="centerContinuous"/>
    </xf>
    <xf numFmtId="4" fontId="26" fillId="0" borderId="0" xfId="0" applyNumberFormat="1" applyFont="1" applyBorder="1" applyAlignment="1">
      <alignment horizontal="centerContinuous"/>
    </xf>
    <xf numFmtId="4" fontId="20" fillId="0" borderId="0" xfId="0" applyNumberFormat="1" applyFont="1" applyBorder="1" applyAlignment="1">
      <alignment horizontal="centerContinuous"/>
    </xf>
    <xf numFmtId="4" fontId="20" fillId="0" borderId="0" xfId="0" applyNumberFormat="1" applyFont="1" applyBorder="1"/>
    <xf numFmtId="164" fontId="26" fillId="0" borderId="0" xfId="0" applyFont="1" applyBorder="1" applyAlignment="1" applyProtection="1">
      <alignment horizontal="right"/>
    </xf>
    <xf numFmtId="15" fontId="31" fillId="0" borderId="0" xfId="0" applyNumberFormat="1" applyFont="1" applyFill="1" applyBorder="1" applyAlignment="1" applyProtection="1">
      <alignment horizontal="centerContinuous"/>
      <protection hidden="1"/>
    </xf>
    <xf numFmtId="4" fontId="26" fillId="0" borderId="0" xfId="0" applyNumberFormat="1" applyFont="1" applyBorder="1" applyAlignment="1">
      <alignment horizontal="right"/>
    </xf>
    <xf numFmtId="164" fontId="20" fillId="0" borderId="0" xfId="0" applyFont="1" applyBorder="1" applyAlignment="1">
      <alignment vertical="top"/>
    </xf>
    <xf numFmtId="4" fontId="20" fillId="0" borderId="0" xfId="0" applyNumberFormat="1" applyFont="1" applyBorder="1" applyAlignment="1" applyProtection="1">
      <alignment horizontal="center" vertical="top"/>
    </xf>
    <xf numFmtId="4" fontId="20" fillId="0" borderId="0" xfId="0" applyNumberFormat="1" applyFont="1" applyBorder="1" applyAlignment="1">
      <alignment vertical="top"/>
    </xf>
    <xf numFmtId="4" fontId="20" fillId="0" borderId="0" xfId="0" applyNumberFormat="1" applyFont="1" applyBorder="1" applyAlignment="1">
      <alignment horizontal="center" vertical="top"/>
    </xf>
    <xf numFmtId="168" fontId="20" fillId="0" borderId="0" xfId="0" applyNumberFormat="1" applyFont="1" applyBorder="1" applyAlignment="1">
      <alignment horizontal="right"/>
    </xf>
    <xf numFmtId="168" fontId="20" fillId="0" borderId="0" xfId="0" applyNumberFormat="1" applyFont="1" applyBorder="1"/>
    <xf numFmtId="166" fontId="20" fillId="0" borderId="0" xfId="0" applyNumberFormat="1" applyFont="1" applyBorder="1" applyAlignment="1">
      <alignment horizontal="right"/>
    </xf>
    <xf numFmtId="164" fontId="26" fillId="0" borderId="0" xfId="0" applyFont="1" applyBorder="1"/>
    <xf numFmtId="164" fontId="26" fillId="0" borderId="0" xfId="0" applyFont="1"/>
    <xf numFmtId="164" fontId="20" fillId="0" borderId="0" xfId="0" applyFont="1" applyBorder="1" applyAlignment="1" applyProtection="1">
      <alignment horizontal="right"/>
    </xf>
    <xf numFmtId="168" fontId="20" fillId="0" borderId="13" xfId="0" applyNumberFormat="1" applyFont="1" applyBorder="1"/>
    <xf numFmtId="164" fontId="32" fillId="2" borderId="0" xfId="0" applyFont="1" applyFill="1" applyBorder="1" applyAlignment="1" applyProtection="1">
      <alignment horizontal="left"/>
    </xf>
    <xf numFmtId="168" fontId="32" fillId="2" borderId="0" xfId="0" applyNumberFormat="1" applyFont="1" applyFill="1" applyBorder="1"/>
    <xf numFmtId="168" fontId="32" fillId="2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8" fontId="20" fillId="0" borderId="0" xfId="0" applyNumberFormat="1" applyFont="1" applyBorder="1" applyAlignment="1" applyProtection="1">
      <alignment horizontal="right"/>
    </xf>
    <xf numFmtId="168" fontId="20" fillId="0" borderId="13" xfId="0" applyNumberFormat="1" applyFont="1" applyBorder="1" applyAlignment="1" applyProtection="1">
      <alignment horizontal="right"/>
    </xf>
    <xf numFmtId="168" fontId="20" fillId="0" borderId="0" xfId="0" applyNumberFormat="1" applyFont="1" applyFill="1" applyBorder="1"/>
    <xf numFmtId="164" fontId="20" fillId="0" borderId="0" xfId="0" applyFont="1" applyFill="1" applyBorder="1" applyAlignment="1" applyProtection="1">
      <alignment horizontal="left"/>
    </xf>
    <xf numFmtId="164" fontId="26" fillId="0" borderId="0" xfId="0" applyFont="1" applyFill="1" applyBorder="1" applyAlignment="1" applyProtection="1">
      <alignment horizontal="left"/>
    </xf>
    <xf numFmtId="168" fontId="20" fillId="0" borderId="11" xfId="0" applyNumberFormat="1" applyFont="1" applyBorder="1"/>
    <xf numFmtId="164" fontId="20" fillId="0" borderId="13" xfId="0" applyFont="1" applyBorder="1" applyAlignment="1" applyProtection="1">
      <alignment horizontal="left"/>
    </xf>
    <xf numFmtId="164" fontId="26" fillId="0" borderId="13" xfId="0" quotePrefix="1" applyFont="1" applyBorder="1" applyAlignment="1" applyProtection="1">
      <alignment horizontal="left"/>
    </xf>
    <xf numFmtId="4" fontId="20" fillId="0" borderId="13" xfId="0" applyNumberFormat="1" applyFont="1" applyBorder="1" applyAlignment="1" applyProtection="1">
      <alignment horizontal="left"/>
    </xf>
    <xf numFmtId="4" fontId="20" fillId="0" borderId="13" xfId="0" applyNumberFormat="1" applyFont="1" applyBorder="1"/>
    <xf numFmtId="164" fontId="26" fillId="0" borderId="13" xfId="0" applyFont="1" applyBorder="1" applyAlignment="1" applyProtection="1">
      <alignment horizontal="right"/>
    </xf>
    <xf numFmtId="164" fontId="26" fillId="0" borderId="0" xfId="0" quotePrefix="1" applyFont="1" applyBorder="1" applyAlignment="1" applyProtection="1">
      <alignment horizontal="left"/>
    </xf>
    <xf numFmtId="4" fontId="20" fillId="0" borderId="0" xfId="0" applyNumberFormat="1" applyFont="1" applyBorder="1" applyAlignment="1" applyProtection="1">
      <alignment horizontal="left"/>
    </xf>
    <xf numFmtId="164" fontId="20" fillId="0" borderId="0" xfId="0" applyFont="1" applyBorder="1" applyAlignment="1" applyProtection="1">
      <alignment horizontal="left" vertical="top" wrapText="1"/>
    </xf>
    <xf numFmtId="164" fontId="19" fillId="0" borderId="0" xfId="0" applyFont="1" applyBorder="1" applyAlignment="1">
      <alignment horizontal="left"/>
    </xf>
    <xf numFmtId="4" fontId="20" fillId="0" borderId="0" xfId="0" applyNumberFormat="1" applyFont="1" applyBorder="1" applyAlignment="1">
      <alignment horizontal="center"/>
    </xf>
    <xf numFmtId="164" fontId="22" fillId="0" borderId="0" xfId="0" applyFont="1" applyBorder="1"/>
    <xf numFmtId="164" fontId="22" fillId="0" borderId="0" xfId="0" applyFont="1"/>
    <xf numFmtId="4" fontId="19" fillId="0" borderId="0" xfId="0" applyNumberFormat="1" applyFont="1" applyBorder="1" applyAlignment="1">
      <alignment horizontal="centerContinuous"/>
    </xf>
  </cellXfs>
  <cellStyles count="15">
    <cellStyle name="Comma_linea sencilla CERO" xfId="13"/>
    <cellStyle name="Millares" xfId="11" builtinId="3"/>
    <cellStyle name="Millares [0] 2" xfId="4"/>
    <cellStyle name="Millares [0] 3" xfId="14"/>
    <cellStyle name="Millares 2" xfId="5"/>
    <cellStyle name="Millares 3" xfId="12"/>
    <cellStyle name="Normal" xfId="0" builtinId="0"/>
    <cellStyle name="Normal 2" xfId="6"/>
    <cellStyle name="Normal 3" xfId="7"/>
    <cellStyle name="Normal 4" xfId="8"/>
    <cellStyle name="Normal_BALANCE_PUBLICACON" xfId="1"/>
    <cellStyle name="Normal_bce presentacion" xfId="2"/>
    <cellStyle name="Normal_pyg presentacion" xfId="3"/>
    <cellStyle name="Porcentaje 2" xfId="9"/>
    <cellStyle name="Porcentaje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391025" y="21907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848850" y="22002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6358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9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558800"/>
          <a:ext cx="2019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08952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9217" name="Line 11"/>
        <xdr:cNvSpPr>
          <a:spLocks noChangeShapeType="1"/>
        </xdr:cNvSpPr>
      </xdr:nvSpPr>
      <xdr:spPr bwMode="auto">
        <a:xfrm>
          <a:off x="13916025" y="1971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9218" name="Line 12"/>
        <xdr:cNvSpPr>
          <a:spLocks noChangeShapeType="1"/>
        </xdr:cNvSpPr>
      </xdr:nvSpPr>
      <xdr:spPr bwMode="auto">
        <a:xfrm>
          <a:off x="15944850" y="19716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8400" y="35560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39922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210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60775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39922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210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60775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</xdr:row>
      <xdr:rowOff>190500</xdr:rowOff>
    </xdr:from>
    <xdr:to>
      <xdr:col>11</xdr:col>
      <xdr:colOff>981075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552450"/>
          <a:ext cx="2019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30325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59150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714375</xdr:colOff>
      <xdr:row>1</xdr:row>
      <xdr:rowOff>104775</xdr:rowOff>
    </xdr:from>
    <xdr:to>
      <xdr:col>18</xdr:col>
      <xdr:colOff>923925</xdr:colOff>
      <xdr:row>3</xdr:row>
      <xdr:rowOff>47625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352425"/>
          <a:ext cx="2000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180975</xdr:rowOff>
    </xdr:from>
    <xdr:to>
      <xdr:col>2</xdr:col>
      <xdr:colOff>962025</xdr:colOff>
      <xdr:row>10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027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0</xdr:rowOff>
    </xdr:from>
    <xdr:to>
      <xdr:col>7</xdr:col>
      <xdr:colOff>923925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62950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365125</xdr:colOff>
      <xdr:row>2</xdr:row>
      <xdr:rowOff>190500</xdr:rowOff>
    </xdr:from>
    <xdr:to>
      <xdr:col>12</xdr:col>
      <xdr:colOff>15875</xdr:colOff>
      <xdr:row>4</xdr:row>
      <xdr:rowOff>219075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552450"/>
          <a:ext cx="201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933450</xdr:colOff>
      <xdr:row>10</xdr:row>
      <xdr:rowOff>180975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10</xdr:row>
      <xdr:rowOff>180975</xdr:rowOff>
    </xdr:from>
    <xdr:to>
      <xdr:col>7</xdr:col>
      <xdr:colOff>962025</xdr:colOff>
      <xdr:row>10</xdr:row>
      <xdr:rowOff>180975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83724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</xdr:row>
      <xdr:rowOff>38100</xdr:rowOff>
    </xdr:from>
    <xdr:to>
      <xdr:col>14</xdr:col>
      <xdr:colOff>809625</xdr:colOff>
      <xdr:row>3</xdr:row>
      <xdr:rowOff>152400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5" y="247650"/>
          <a:ext cx="2390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258536</xdr:colOff>
      <xdr:row>96</xdr:row>
      <xdr:rowOff>61461</xdr:rowOff>
    </xdr:from>
    <xdr:to>
      <xdr:col>0</xdr:col>
      <xdr:colOff>3784600</xdr:colOff>
      <xdr:row>99</xdr:row>
      <xdr:rowOff>184832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8536" y="18625686"/>
          <a:ext cx="3526064" cy="837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ANDRÉS EDUARDO VÁSQUEZ PLAZAS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4</xdr:col>
      <xdr:colOff>66910</xdr:colOff>
      <xdr:row>96</xdr:row>
      <xdr:rowOff>54430</xdr:rowOff>
    </xdr:from>
    <xdr:to>
      <xdr:col>8</xdr:col>
      <xdr:colOff>1460500</xdr:colOff>
      <xdr:row>102</xdr:row>
      <xdr:rowOff>29937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762985" y="18618655"/>
          <a:ext cx="3403365" cy="1280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WILSON EDUARDO PINEDA GALINDO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</a:t>
          </a:r>
          <a:r>
            <a:rPr lang="es-CO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No. 88948-T</a:t>
          </a: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3932463</xdr:colOff>
      <xdr:row>96</xdr:row>
      <xdr:rowOff>101372</xdr:rowOff>
    </xdr:from>
    <xdr:to>
      <xdr:col>14</xdr:col>
      <xdr:colOff>421933</xdr:colOff>
      <xdr:row>102</xdr:row>
      <xdr:rowOff>86404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2638313" y="18665597"/>
          <a:ext cx="3318895" cy="1289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WILLIAM ALEXÁNDER GALVIS GUZMÁN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Revisor Fiscal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No. 74138-T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Designado por Deloitte &amp; Touche Ltda.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(Ver mi opinión adjunta)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3</xdr:row>
      <xdr:rowOff>85725</xdr:rowOff>
    </xdr:from>
    <xdr:to>
      <xdr:col>10</xdr:col>
      <xdr:colOff>1114425</xdr:colOff>
      <xdr:row>5</xdr:row>
      <xdr:rowOff>57150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04850"/>
          <a:ext cx="2114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132442</xdr:colOff>
      <xdr:row>84</xdr:row>
      <xdr:rowOff>104096</xdr:rowOff>
    </xdr:from>
    <xdr:to>
      <xdr:col>0</xdr:col>
      <xdr:colOff>3657599</xdr:colOff>
      <xdr:row>88</xdr:row>
      <xdr:rowOff>64181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2442" y="12829496"/>
          <a:ext cx="3525157" cy="83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ANDRÉS</a:t>
          </a:r>
          <a:r>
            <a:rPr lang="es-CO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EDUARDO VÁSQUEZ PLAZAS</a:t>
          </a:r>
          <a:endParaRPr lang="es-CO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0</xdr:col>
      <xdr:colOff>4121840</xdr:colOff>
      <xdr:row>84</xdr:row>
      <xdr:rowOff>112486</xdr:rowOff>
    </xdr:from>
    <xdr:to>
      <xdr:col>5</xdr:col>
      <xdr:colOff>585109</xdr:colOff>
      <xdr:row>90</xdr:row>
      <xdr:rowOff>115207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121840" y="12837886"/>
          <a:ext cx="3311744" cy="1279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WILSON EDUARDO PINEDA GALINDO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No.</a:t>
          </a:r>
          <a:r>
            <a:rPr lang="es-CO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88948-T</a:t>
          </a: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5</xdr:col>
      <xdr:colOff>1102178</xdr:colOff>
      <xdr:row>84</xdr:row>
      <xdr:rowOff>105000</xdr:rowOff>
    </xdr:from>
    <xdr:to>
      <xdr:col>10</xdr:col>
      <xdr:colOff>1156718</xdr:colOff>
      <xdr:row>90</xdr:row>
      <xdr:rowOff>117246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950653" y="12830400"/>
          <a:ext cx="3664515" cy="1288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WILLIAM ALEXÁNDER GALVIS GUZMÁN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Revisor Fiscal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No. 74138-T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Designado por Deloitte &amp; Touche Ltda.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(Ver mi opinión adjunta)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lina/AppData/Local/Microsoft/Windows/Temporary%20Internet%20Files/Content.Outlook/VBWX6RJZ/BALANCE_PUBLICACION_MAY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lina/AppData/Local/Microsoft/Windows/Temporary%20Internet%20Files/Content.Outlook/VBWX6RJZ/BALANCE_PUBLICACION_JUNI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16">
          <cell r="C16">
            <v>34557.4</v>
          </cell>
        </row>
        <row r="17">
          <cell r="C17">
            <v>411.5</v>
          </cell>
        </row>
        <row r="18">
          <cell r="C18">
            <v>1573.2</v>
          </cell>
        </row>
        <row r="19">
          <cell r="C19">
            <v>2746.2</v>
          </cell>
        </row>
        <row r="22">
          <cell r="C22">
            <v>4115.2999999999993</v>
          </cell>
        </row>
        <row r="23">
          <cell r="C23">
            <v>54.9</v>
          </cell>
        </row>
        <row r="24">
          <cell r="C24">
            <v>2707.1</v>
          </cell>
        </row>
        <row r="31">
          <cell r="C31">
            <v>0</v>
          </cell>
        </row>
        <row r="32">
          <cell r="C32">
            <v>0</v>
          </cell>
        </row>
        <row r="35">
          <cell r="C35">
            <v>1192.9000000000001</v>
          </cell>
        </row>
        <row r="36">
          <cell r="C36">
            <v>3879.9999999999995</v>
          </cell>
        </row>
        <row r="42">
          <cell r="C42">
            <v>7281.7</v>
          </cell>
        </row>
        <row r="43">
          <cell r="C43">
            <v>-55.2</v>
          </cell>
        </row>
        <row r="44">
          <cell r="C44">
            <v>-9.4</v>
          </cell>
        </row>
        <row r="46">
          <cell r="E46">
            <v>110.7</v>
          </cell>
        </row>
        <row r="48">
          <cell r="E48">
            <v>47.8</v>
          </cell>
        </row>
        <row r="53">
          <cell r="C53">
            <v>2193.1</v>
          </cell>
        </row>
        <row r="56">
          <cell r="C56">
            <v>350.5</v>
          </cell>
        </row>
      </sheetData>
      <sheetData sheetId="3">
        <row r="12">
          <cell r="D12">
            <v>221977</v>
          </cell>
        </row>
        <row r="13">
          <cell r="D13">
            <v>-83.4</v>
          </cell>
          <cell r="I13">
            <v>120815.9</v>
          </cell>
        </row>
        <row r="16">
          <cell r="I16">
            <v>671449.2</v>
          </cell>
        </row>
        <row r="18">
          <cell r="C18">
            <v>74160.5</v>
          </cell>
        </row>
        <row r="19">
          <cell r="I19">
            <v>6266.6</v>
          </cell>
        </row>
        <row r="20">
          <cell r="I20">
            <v>0</v>
          </cell>
        </row>
        <row r="21">
          <cell r="I21">
            <v>12144.499999999998</v>
          </cell>
        </row>
        <row r="22">
          <cell r="C22">
            <v>2851838.0999999996</v>
          </cell>
        </row>
        <row r="23">
          <cell r="C23">
            <v>2989254.1</v>
          </cell>
          <cell r="J23">
            <v>2614.9</v>
          </cell>
        </row>
        <row r="24">
          <cell r="C24">
            <v>106000.8</v>
          </cell>
        </row>
        <row r="25">
          <cell r="C25">
            <v>45812.3</v>
          </cell>
        </row>
        <row r="26">
          <cell r="C26">
            <v>71528.2</v>
          </cell>
          <cell r="I26">
            <v>642.20000000000005</v>
          </cell>
        </row>
        <row r="27">
          <cell r="C27">
            <v>88901.4</v>
          </cell>
          <cell r="I27">
            <v>225118.3</v>
          </cell>
        </row>
        <row r="28">
          <cell r="C28">
            <v>-449658.7</v>
          </cell>
          <cell r="I28">
            <v>191405.7</v>
          </cell>
        </row>
        <row r="30">
          <cell r="C30">
            <v>0</v>
          </cell>
        </row>
        <row r="31">
          <cell r="C31">
            <v>0</v>
          </cell>
          <cell r="I31">
            <v>1148.3</v>
          </cell>
        </row>
        <row r="32">
          <cell r="C32">
            <v>0</v>
          </cell>
          <cell r="I32">
            <v>654.6</v>
          </cell>
        </row>
        <row r="33">
          <cell r="I33">
            <v>5929.4999999999991</v>
          </cell>
        </row>
        <row r="34">
          <cell r="D34">
            <v>0</v>
          </cell>
        </row>
        <row r="37">
          <cell r="C37">
            <v>4969.3999999999996</v>
          </cell>
        </row>
        <row r="38">
          <cell r="C38">
            <v>4098.7</v>
          </cell>
        </row>
        <row r="39">
          <cell r="C39">
            <v>0</v>
          </cell>
        </row>
        <row r="40">
          <cell r="C40">
            <v>13925.9</v>
          </cell>
        </row>
        <row r="41">
          <cell r="C41">
            <v>-9314.7999999999993</v>
          </cell>
        </row>
        <row r="44">
          <cell r="C44">
            <v>2135.1999999999998</v>
          </cell>
        </row>
        <row r="45">
          <cell r="C45">
            <v>-1733</v>
          </cell>
          <cell r="I45">
            <v>803158.2</v>
          </cell>
        </row>
        <row r="48">
          <cell r="C48">
            <v>11116</v>
          </cell>
        </row>
        <row r="49">
          <cell r="C49">
            <v>3272</v>
          </cell>
          <cell r="I49">
            <v>371675.3</v>
          </cell>
        </row>
        <row r="50">
          <cell r="C50">
            <v>4957.3999999999996</v>
          </cell>
        </row>
        <row r="51">
          <cell r="C51">
            <v>429.6</v>
          </cell>
        </row>
        <row r="52">
          <cell r="C52">
            <v>-7621.9</v>
          </cell>
        </row>
        <row r="53">
          <cell r="C53">
            <v>-33.200000000000003</v>
          </cell>
        </row>
        <row r="54">
          <cell r="I54">
            <v>7805.7</v>
          </cell>
        </row>
        <row r="55">
          <cell r="I55">
            <v>100635.2</v>
          </cell>
        </row>
        <row r="56">
          <cell r="C56">
            <v>526.79999999999995</v>
          </cell>
          <cell r="I56">
            <v>1110.0999999999999</v>
          </cell>
        </row>
        <row r="57">
          <cell r="C57">
            <v>40747.5</v>
          </cell>
        </row>
        <row r="58">
          <cell r="C58">
            <v>-2.7</v>
          </cell>
        </row>
        <row r="60">
          <cell r="J60">
            <v>610953</v>
          </cell>
        </row>
        <row r="62">
          <cell r="C62">
            <v>7805.7</v>
          </cell>
          <cell r="J62">
            <v>89643.6</v>
          </cell>
        </row>
        <row r="69">
          <cell r="D69">
            <v>10781.3</v>
          </cell>
        </row>
        <row r="70">
          <cell r="I70">
            <v>10147.1</v>
          </cell>
        </row>
        <row r="73">
          <cell r="C73">
            <v>138484.20000000001</v>
          </cell>
        </row>
        <row r="75">
          <cell r="D75">
            <v>4039604.1</v>
          </cell>
        </row>
        <row r="77">
          <cell r="D77">
            <v>5729071.9000000004</v>
          </cell>
        </row>
        <row r="79">
          <cell r="D79">
            <v>9917941.5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MENSUAL"/>
      <sheetName val="BG MENSUAL"/>
      <sheetName val="PYG"/>
      <sheetName val="BG"/>
    </sheetNames>
    <sheetDataSet>
      <sheetData sheetId="0"/>
      <sheetData sheetId="1"/>
      <sheetData sheetId="2">
        <row r="16">
          <cell r="C16">
            <v>36248.119999999995</v>
          </cell>
        </row>
        <row r="17">
          <cell r="C17">
            <v>385.5</v>
          </cell>
        </row>
        <row r="18">
          <cell r="C18">
            <v>1932.8</v>
          </cell>
        </row>
        <row r="19">
          <cell r="C19">
            <v>1190.9000000000001</v>
          </cell>
        </row>
        <row r="22">
          <cell r="C22">
            <v>4264.9000000000005</v>
          </cell>
        </row>
        <row r="23">
          <cell r="C23">
            <v>-17</v>
          </cell>
        </row>
        <row r="24">
          <cell r="C24">
            <v>1197.7</v>
          </cell>
        </row>
        <row r="31">
          <cell r="C31">
            <v>0</v>
          </cell>
        </row>
        <row r="32">
          <cell r="C32">
            <v>0</v>
          </cell>
        </row>
        <row r="35">
          <cell r="C35">
            <v>1486</v>
          </cell>
        </row>
        <row r="36">
          <cell r="C36">
            <v>3962</v>
          </cell>
        </row>
        <row r="42">
          <cell r="C42">
            <v>-1315.9</v>
          </cell>
        </row>
        <row r="43">
          <cell r="C43">
            <v>-279.10000000000002</v>
          </cell>
        </row>
        <row r="44">
          <cell r="C44">
            <v>15.7</v>
          </cell>
        </row>
        <row r="46">
          <cell r="E46">
            <v>110.4</v>
          </cell>
        </row>
        <row r="48">
          <cell r="E48">
            <v>63.9</v>
          </cell>
        </row>
        <row r="53">
          <cell r="C53">
            <v>21397</v>
          </cell>
        </row>
        <row r="56">
          <cell r="C56">
            <v>9232</v>
          </cell>
        </row>
      </sheetData>
      <sheetData sheetId="3">
        <row r="12">
          <cell r="D12">
            <v>346208</v>
          </cell>
        </row>
        <row r="13">
          <cell r="D13">
            <v>-99.1</v>
          </cell>
          <cell r="I13">
            <v>113479.4</v>
          </cell>
        </row>
        <row r="16">
          <cell r="I16">
            <v>755339.8</v>
          </cell>
        </row>
        <row r="18">
          <cell r="C18">
            <v>111482.3</v>
          </cell>
        </row>
        <row r="19">
          <cell r="I19">
            <v>10530.1</v>
          </cell>
        </row>
        <row r="20">
          <cell r="I20">
            <v>0</v>
          </cell>
        </row>
        <row r="21">
          <cell r="I21">
            <v>12900.8</v>
          </cell>
        </row>
        <row r="22">
          <cell r="C22">
            <v>2823816.8894993193</v>
          </cell>
        </row>
        <row r="23">
          <cell r="C23">
            <v>2973442.5894993199</v>
          </cell>
          <cell r="J23">
            <v>2545.8000000000002</v>
          </cell>
        </row>
        <row r="24">
          <cell r="C24">
            <v>91013.8</v>
          </cell>
        </row>
        <row r="25">
          <cell r="C25">
            <v>46819.8</v>
          </cell>
        </row>
        <row r="26">
          <cell r="C26">
            <v>68828</v>
          </cell>
          <cell r="I26">
            <v>309.39999999999998</v>
          </cell>
        </row>
        <row r="27">
          <cell r="C27">
            <v>92100.3</v>
          </cell>
          <cell r="I27">
            <v>202106.5</v>
          </cell>
        </row>
        <row r="28">
          <cell r="C28">
            <v>-448387.6</v>
          </cell>
          <cell r="I28">
            <v>199109.6</v>
          </cell>
        </row>
        <row r="30">
          <cell r="C30">
            <v>0</v>
          </cell>
        </row>
        <row r="31">
          <cell r="C31">
            <v>0</v>
          </cell>
          <cell r="I31">
            <v>1006.2</v>
          </cell>
        </row>
        <row r="32">
          <cell r="C32">
            <v>0</v>
          </cell>
          <cell r="I32">
            <v>1088</v>
          </cell>
        </row>
        <row r="33">
          <cell r="I33">
            <v>6966.3</v>
          </cell>
        </row>
        <row r="34">
          <cell r="D34">
            <v>0</v>
          </cell>
        </row>
        <row r="37">
          <cell r="C37">
            <v>4919.5</v>
          </cell>
        </row>
        <row r="38">
          <cell r="C38">
            <v>2158.5</v>
          </cell>
        </row>
        <row r="39">
          <cell r="C39">
            <v>0</v>
          </cell>
        </row>
        <row r="40">
          <cell r="C40">
            <v>8947.6</v>
          </cell>
        </row>
        <row r="41">
          <cell r="C41">
            <v>-8992.2000000000007</v>
          </cell>
        </row>
        <row r="44">
          <cell r="C44">
            <v>2135.1999999999998</v>
          </cell>
        </row>
        <row r="45">
          <cell r="C45">
            <v>-1733</v>
          </cell>
          <cell r="I45">
            <v>803587.6</v>
          </cell>
        </row>
        <row r="48">
          <cell r="C48">
            <v>11116</v>
          </cell>
        </row>
        <row r="49">
          <cell r="C49">
            <v>3255.9</v>
          </cell>
          <cell r="I49">
            <v>371675.3</v>
          </cell>
        </row>
        <row r="50">
          <cell r="C50">
            <v>4958.1000000000004</v>
          </cell>
        </row>
        <row r="51">
          <cell r="C51">
            <v>429.6</v>
          </cell>
        </row>
        <row r="52">
          <cell r="C52">
            <v>-7688.9</v>
          </cell>
        </row>
        <row r="53">
          <cell r="C53">
            <v>-33.200000000000003</v>
          </cell>
        </row>
        <row r="54">
          <cell r="I54">
            <v>7805.7</v>
          </cell>
        </row>
        <row r="55">
          <cell r="I55">
            <v>100635.2</v>
          </cell>
        </row>
        <row r="56">
          <cell r="C56">
            <v>556.6</v>
          </cell>
          <cell r="I56">
            <v>1110.0999999999999</v>
          </cell>
        </row>
        <row r="57">
          <cell r="C57">
            <v>23984</v>
          </cell>
        </row>
        <row r="58">
          <cell r="C58">
            <v>-1.4</v>
          </cell>
        </row>
        <row r="60">
          <cell r="J60">
            <v>610953</v>
          </cell>
        </row>
        <row r="62">
          <cell r="C62">
            <v>7805.7</v>
          </cell>
          <cell r="J62">
            <v>132077.29999999999</v>
          </cell>
        </row>
        <row r="69">
          <cell r="D69">
            <v>10643.3</v>
          </cell>
        </row>
        <row r="70">
          <cell r="I70">
            <v>10643.3</v>
          </cell>
        </row>
        <row r="73">
          <cell r="C73">
            <v>137743.20000000001</v>
          </cell>
        </row>
        <row r="75">
          <cell r="D75">
            <v>4089221.6</v>
          </cell>
        </row>
        <row r="77">
          <cell r="D77">
            <v>5773231.2000000002</v>
          </cell>
        </row>
        <row r="79">
          <cell r="D79">
            <v>10010839.300000001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A1:S184"/>
  <sheetViews>
    <sheetView showGridLines="0" zoomScale="75" workbookViewId="0"/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116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42005</v>
      </c>
      <c r="D11" s="135" t="s">
        <v>4</v>
      </c>
      <c r="E11" s="136">
        <v>42035</v>
      </c>
      <c r="F11" s="130"/>
      <c r="G11" s="133" t="s">
        <v>3</v>
      </c>
      <c r="H11" s="134">
        <v>41974</v>
      </c>
      <c r="I11" s="135" t="s">
        <v>4</v>
      </c>
      <c r="J11" s="136">
        <v>42004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34453.800000000003</v>
      </c>
      <c r="F14" s="1"/>
      <c r="G14" s="1"/>
      <c r="H14" s="1"/>
      <c r="I14" s="1"/>
      <c r="J14" s="150">
        <v>37061</v>
      </c>
      <c r="K14" s="130"/>
      <c r="L14" s="150">
        <v>-2607.1999999999971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32725.7</v>
      </c>
      <c r="D15" s="1"/>
      <c r="E15" s="1"/>
      <c r="F15" s="1"/>
      <c r="G15" s="1"/>
      <c r="H15" s="2">
        <v>34746.800000000003</v>
      </c>
      <c r="I15" s="1"/>
      <c r="J15" s="1"/>
      <c r="K15" s="130"/>
      <c r="L15" s="2">
        <v>-2021.1000000000022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336.6</v>
      </c>
      <c r="D16" s="1"/>
      <c r="E16" s="1"/>
      <c r="F16" s="1"/>
      <c r="G16" s="1"/>
      <c r="H16" s="2">
        <v>314.10000000000002</v>
      </c>
      <c r="I16" s="1"/>
      <c r="J16" s="1"/>
      <c r="K16" s="130"/>
      <c r="L16" s="2">
        <v>22.5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1385.3</v>
      </c>
      <c r="D17" s="1"/>
      <c r="E17" s="1"/>
      <c r="F17" s="1"/>
      <c r="G17" s="1"/>
      <c r="H17" s="2">
        <v>1976.4</v>
      </c>
      <c r="I17" s="1"/>
      <c r="J17" s="1"/>
      <c r="K17" s="130"/>
      <c r="L17" s="2">
        <v>-591.10000000000014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6.2</v>
      </c>
      <c r="D18" s="1"/>
      <c r="E18" s="1"/>
      <c r="F18" s="1"/>
      <c r="G18" s="1"/>
      <c r="H18" s="1">
        <v>23.7</v>
      </c>
      <c r="I18" s="1"/>
      <c r="J18" s="1"/>
      <c r="K18" s="130"/>
      <c r="L18" s="2">
        <v>-17.5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3938.1</v>
      </c>
      <c r="F20" s="1"/>
      <c r="G20" s="1"/>
      <c r="H20" s="1"/>
      <c r="I20" s="1"/>
      <c r="J20" s="150">
        <v>3933.8999999999996</v>
      </c>
      <c r="K20" s="130"/>
      <c r="L20" s="150">
        <v>4.2000000000002728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3919.2999999999997</v>
      </c>
      <c r="D21" s="1"/>
      <c r="E21" s="1"/>
      <c r="F21" s="1"/>
      <c r="G21" s="1"/>
      <c r="H21" s="2">
        <v>3918.7999999999997</v>
      </c>
      <c r="I21" s="1"/>
      <c r="J21" s="1"/>
      <c r="K21" s="130"/>
      <c r="L21" s="2">
        <v>0.5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18.8</v>
      </c>
      <c r="D22" s="1"/>
      <c r="E22" s="1"/>
      <c r="F22" s="1"/>
      <c r="G22" s="1"/>
      <c r="H22" s="2">
        <v>15.1</v>
      </c>
      <c r="I22" s="1"/>
      <c r="J22" s="1"/>
      <c r="K22" s="130"/>
      <c r="L22" s="2">
        <v>3.7000000000000011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30515.700000000004</v>
      </c>
      <c r="F25" s="3"/>
      <c r="G25" s="3"/>
      <c r="H25" s="3"/>
      <c r="I25" s="3"/>
      <c r="J25" s="154">
        <v>33127.1</v>
      </c>
      <c r="K25" s="137"/>
      <c r="L25" s="154">
        <v>-2611.3999999999942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3993.5</v>
      </c>
      <c r="F27" s="1"/>
      <c r="G27" s="1"/>
      <c r="H27" s="1"/>
      <c r="I27" s="1"/>
      <c r="J27" s="150">
        <v>-2044.6</v>
      </c>
      <c r="K27" s="130"/>
      <c r="L27" s="150">
        <v>6038.1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8363.1</v>
      </c>
      <c r="F29" s="1"/>
      <c r="G29" s="1"/>
      <c r="H29" s="1"/>
      <c r="I29" s="1"/>
      <c r="J29" s="150">
        <v>351.9</v>
      </c>
      <c r="K29" s="130"/>
      <c r="L29" s="150">
        <v>8011.2000000000007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8363.1</v>
      </c>
      <c r="D30" s="1"/>
      <c r="E30" s="1"/>
      <c r="F30" s="1"/>
      <c r="G30" s="1"/>
      <c r="H30" s="1">
        <v>351.9</v>
      </c>
      <c r="I30" s="1"/>
      <c r="J30" s="1"/>
      <c r="K30" s="130"/>
      <c r="L30" s="2">
        <v>8011.2000000000007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4369.6000000000004</v>
      </c>
      <c r="F33" s="1"/>
      <c r="G33" s="1"/>
      <c r="H33" s="1"/>
      <c r="I33" s="1"/>
      <c r="J33" s="150">
        <v>2396.5</v>
      </c>
      <c r="K33" s="130"/>
      <c r="L33" s="150">
        <v>1973.1000000000004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1039.3</v>
      </c>
      <c r="D34" s="1"/>
      <c r="E34" s="1"/>
      <c r="F34" s="1"/>
      <c r="G34" s="1"/>
      <c r="H34" s="2">
        <v>1548.1</v>
      </c>
      <c r="I34" s="1"/>
      <c r="J34" s="1"/>
      <c r="K34" s="130"/>
      <c r="L34" s="2">
        <v>-508.79999999999995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3330.3</v>
      </c>
      <c r="D35" s="1"/>
      <c r="E35" s="1"/>
      <c r="F35" s="1"/>
      <c r="G35" s="1"/>
      <c r="H35" s="1">
        <v>848.40000000000009</v>
      </c>
      <c r="I35" s="1"/>
      <c r="J35" s="1"/>
      <c r="K35" s="130"/>
      <c r="L35" s="2">
        <v>2481.9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34509.200000000004</v>
      </c>
      <c r="F38" s="1"/>
      <c r="G38" s="1"/>
      <c r="H38" s="1"/>
      <c r="I38" s="1"/>
      <c r="J38" s="150">
        <v>31082.5</v>
      </c>
      <c r="K38" s="130"/>
      <c r="L38" s="150">
        <v>3426.7000000000044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21632.600000000002</v>
      </c>
      <c r="F40" s="1"/>
      <c r="G40" s="1"/>
      <c r="H40" s="1"/>
      <c r="I40" s="1"/>
      <c r="J40" s="2">
        <v>29470.7</v>
      </c>
      <c r="K40" s="130"/>
      <c r="L40" s="2">
        <v>-7838.0999999999985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21466.400000000001</v>
      </c>
      <c r="D41" s="1"/>
      <c r="E41" s="1"/>
      <c r="F41" s="1"/>
      <c r="G41" s="1"/>
      <c r="H41" s="2">
        <v>29434.6</v>
      </c>
      <c r="I41" s="1"/>
      <c r="J41" s="1"/>
      <c r="K41" s="130"/>
      <c r="L41" s="2">
        <v>-7968.1999999999971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151.19999999999999</v>
      </c>
      <c r="D42" s="1"/>
      <c r="E42" s="1"/>
      <c r="F42" s="1"/>
      <c r="G42" s="1"/>
      <c r="H42" s="2">
        <v>35.5</v>
      </c>
      <c r="I42" s="1"/>
      <c r="J42" s="1"/>
      <c r="K42" s="130"/>
      <c r="L42" s="2">
        <v>115.69999999999999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15</v>
      </c>
      <c r="D43" s="1"/>
      <c r="E43" s="1"/>
      <c r="F43" s="1"/>
      <c r="G43" s="1"/>
      <c r="H43" s="1">
        <v>0.6</v>
      </c>
      <c r="I43" s="1"/>
      <c r="J43" s="1"/>
      <c r="K43" s="130"/>
      <c r="L43" s="2">
        <v>14.4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123.3</v>
      </c>
      <c r="F45" s="1"/>
      <c r="G45" s="1"/>
      <c r="H45" s="1"/>
      <c r="I45" s="1"/>
      <c r="J45" s="150">
        <v>208.1</v>
      </c>
      <c r="K45" s="130"/>
      <c r="L45" s="150">
        <v>-84.8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47.7</v>
      </c>
      <c r="F47" s="1"/>
      <c r="G47" s="1"/>
      <c r="H47" s="1"/>
      <c r="I47" s="1"/>
      <c r="J47" s="150">
        <v>67</v>
      </c>
      <c r="K47" s="130"/>
      <c r="L47" s="150">
        <v>-19.299999999999997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12705.600000000002</v>
      </c>
      <c r="F49" s="3"/>
      <c r="G49" s="3"/>
      <c r="H49" s="3"/>
      <c r="I49" s="3"/>
      <c r="J49" s="154">
        <v>1336.7</v>
      </c>
      <c r="K49" s="137"/>
      <c r="L49" s="154">
        <v>11368.900000000001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1472.2</v>
      </c>
      <c r="F51" s="1"/>
      <c r="G51" s="1"/>
      <c r="H51" s="1"/>
      <c r="I51" s="1"/>
      <c r="J51" s="150">
        <v>7487.7</v>
      </c>
      <c r="K51" s="130"/>
      <c r="L51" s="150">
        <v>-6015.5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1472.2</v>
      </c>
      <c r="D52" s="1"/>
      <c r="E52" s="1"/>
      <c r="F52" s="1"/>
      <c r="G52" s="1"/>
      <c r="H52" s="1">
        <v>7487.7</v>
      </c>
      <c r="I52" s="1"/>
      <c r="J52" s="1"/>
      <c r="K52" s="130"/>
      <c r="L52" s="2">
        <v>-6015.5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21.1</v>
      </c>
      <c r="F54" s="1"/>
      <c r="G54" s="1"/>
      <c r="H54" s="1"/>
      <c r="I54" s="1"/>
      <c r="J54" s="150">
        <v>3897.9</v>
      </c>
      <c r="K54" s="130"/>
      <c r="L54" s="150">
        <v>-3876.8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21.1</v>
      </c>
      <c r="D55" s="1"/>
      <c r="E55" s="1"/>
      <c r="F55" s="1"/>
      <c r="G55" s="1"/>
      <c r="H55" s="1">
        <v>3897.9</v>
      </c>
      <c r="I55" s="1"/>
      <c r="J55" s="1"/>
      <c r="K55" s="130"/>
      <c r="L55" s="2">
        <v>-3876.8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1451.1000000000001</v>
      </c>
      <c r="F57" s="3"/>
      <c r="G57" s="3"/>
      <c r="H57" s="1"/>
      <c r="I57" s="1"/>
      <c r="J57" s="154">
        <v>3589.7999999999997</v>
      </c>
      <c r="K57" s="137"/>
      <c r="L57" s="154">
        <v>-2138.6999999999998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14156.700000000003</v>
      </c>
      <c r="F61" s="3"/>
      <c r="G61" s="3"/>
      <c r="H61" s="1"/>
      <c r="I61" s="1"/>
      <c r="J61" s="154">
        <v>4926.5</v>
      </c>
      <c r="K61" s="137"/>
      <c r="L61" s="154">
        <v>9230.2000000000025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 codeName="Hoja2">
    <pageSetUpPr fitToPage="1"/>
  </sheetPr>
  <dimension ref="A1:S159"/>
  <sheetViews>
    <sheetView showGridLines="0" topLeftCell="A34" zoomScale="75" workbookViewId="0">
      <selection activeCell="H60" sqref="H60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8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116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117</v>
      </c>
      <c r="D9" s="37"/>
      <c r="E9" s="35"/>
      <c r="F9" s="36" t="s">
        <v>115</v>
      </c>
      <c r="G9" s="37"/>
      <c r="H9" s="35"/>
      <c r="I9" s="38" t="s">
        <v>103</v>
      </c>
      <c r="J9" s="39"/>
      <c r="K9" s="35"/>
      <c r="L9" s="35"/>
      <c r="M9" s="36" t="s">
        <v>117</v>
      </c>
      <c r="N9" s="35"/>
      <c r="O9" s="35"/>
      <c r="P9" s="36" t="s">
        <v>115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45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208748</v>
      </c>
      <c r="E12" s="60"/>
      <c r="F12" s="58"/>
      <c r="G12" s="59">
        <v>76657.7</v>
      </c>
      <c r="H12" s="61"/>
      <c r="I12" s="62">
        <v>132090.29999999999</v>
      </c>
      <c r="J12" s="63"/>
      <c r="K12" s="57" t="s">
        <v>38</v>
      </c>
      <c r="L12" s="57"/>
      <c r="M12" s="64"/>
      <c r="N12" s="62">
        <v>102192.1</v>
      </c>
      <c r="O12" s="57"/>
      <c r="P12" s="64"/>
      <c r="Q12" s="62">
        <v>100949.5</v>
      </c>
      <c r="R12" s="40"/>
      <c r="S12" s="65">
        <v>1242.6000000000058</v>
      </c>
    </row>
    <row r="13" spans="1:19" x14ac:dyDescent="0.2">
      <c r="A13" s="66" t="s">
        <v>39</v>
      </c>
      <c r="B13" s="67"/>
      <c r="C13" s="58"/>
      <c r="D13" s="169">
        <v>-50.7</v>
      </c>
      <c r="E13" s="68"/>
      <c r="F13" s="58"/>
      <c r="G13" s="166">
        <v>-35.5</v>
      </c>
      <c r="H13" s="69"/>
      <c r="I13" s="62">
        <v>-15.200000000000003</v>
      </c>
      <c r="J13" s="63"/>
      <c r="K13" s="57" t="s">
        <v>43</v>
      </c>
      <c r="L13" s="57"/>
      <c r="M13" s="61">
        <v>102192.1</v>
      </c>
      <c r="N13" s="64"/>
      <c r="O13" s="70"/>
      <c r="P13" s="61">
        <v>100949.5</v>
      </c>
      <c r="Q13" s="64"/>
      <c r="R13" s="40"/>
      <c r="S13" s="71">
        <v>1242.6000000000058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606841.1</v>
      </c>
      <c r="O15" s="57"/>
      <c r="P15" s="64"/>
      <c r="Q15" s="62">
        <v>606841.1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606841.1</v>
      </c>
      <c r="N16" s="64"/>
      <c r="O16" s="70"/>
      <c r="P16" s="61">
        <v>606841.1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66153.3</v>
      </c>
      <c r="E17" s="60"/>
      <c r="F17" s="58"/>
      <c r="G17" s="81">
        <v>78074.899999999994</v>
      </c>
      <c r="H17" s="61"/>
      <c r="I17" s="62">
        <v>-11921.599999999991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66153.3</v>
      </c>
      <c r="D18" s="58"/>
      <c r="E18" s="58"/>
      <c r="F18" s="82">
        <v>78074.899999999994</v>
      </c>
      <c r="G18" s="58"/>
      <c r="H18" s="70"/>
      <c r="I18" s="73">
        <v>-11921.599999999991</v>
      </c>
      <c r="J18" s="63"/>
      <c r="K18" s="57" t="s">
        <v>50</v>
      </c>
      <c r="L18" s="57"/>
      <c r="M18" s="64"/>
      <c r="N18" s="62">
        <v>26421</v>
      </c>
      <c r="O18" s="57"/>
      <c r="P18" s="64"/>
      <c r="Q18" s="62">
        <v>25330.7</v>
      </c>
      <c r="R18" s="40"/>
      <c r="S18" s="65">
        <v>1090.2999999999993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13774.8</v>
      </c>
      <c r="N19" s="64"/>
      <c r="O19" s="70"/>
      <c r="P19" s="61">
        <v>9857.2000000000007</v>
      </c>
      <c r="Q19" s="64"/>
      <c r="R19" s="40"/>
      <c r="S19" s="71">
        <v>3917.5999999999985</v>
      </c>
    </row>
    <row r="20" spans="1:19" x14ac:dyDescent="0.2">
      <c r="A20" s="56" t="s">
        <v>107</v>
      </c>
      <c r="B20" s="57"/>
      <c r="C20" s="58"/>
      <c r="D20" s="81">
        <v>2635739.9000000004</v>
      </c>
      <c r="E20" s="60"/>
      <c r="F20" s="58"/>
      <c r="G20" s="81">
        <v>2653421.9</v>
      </c>
      <c r="H20" s="61"/>
      <c r="I20" s="62">
        <v>-17681.999999999534</v>
      </c>
      <c r="J20" s="63"/>
      <c r="K20" s="57" t="s">
        <v>54</v>
      </c>
      <c r="L20" s="57"/>
      <c r="M20" s="61">
        <v>0.1</v>
      </c>
      <c r="N20" s="64"/>
      <c r="O20" s="70"/>
      <c r="P20" s="61">
        <v>0</v>
      </c>
      <c r="Q20" s="64"/>
      <c r="R20" s="40"/>
      <c r="S20" s="71">
        <v>0.1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12646.1</v>
      </c>
      <c r="N21" s="64"/>
      <c r="O21" s="70"/>
      <c r="P21" s="61">
        <v>15473.5</v>
      </c>
      <c r="Q21" s="64"/>
      <c r="R21" s="40"/>
      <c r="S21" s="71">
        <v>-2827.3999999999996</v>
      </c>
    </row>
    <row r="22" spans="1:19" x14ac:dyDescent="0.2">
      <c r="A22" s="56" t="s">
        <v>106</v>
      </c>
      <c r="B22" s="57"/>
      <c r="C22" s="82">
        <v>2635739.9000000004</v>
      </c>
      <c r="D22" s="58"/>
      <c r="E22" s="58"/>
      <c r="F22" s="82">
        <v>2653421.9</v>
      </c>
      <c r="G22" s="58"/>
      <c r="H22" s="70"/>
      <c r="I22" s="73">
        <v>-17681.999999999534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2768947.2000000002</v>
      </c>
      <c r="D23" s="58"/>
      <c r="E23" s="58"/>
      <c r="F23" s="82">
        <v>2772496.6</v>
      </c>
      <c r="G23" s="58"/>
      <c r="H23" s="70"/>
      <c r="I23" s="73">
        <v>-3549.3999999999069</v>
      </c>
      <c r="J23" s="63"/>
      <c r="K23" s="57" t="s">
        <v>57</v>
      </c>
      <c r="L23" s="57"/>
      <c r="M23" s="64"/>
      <c r="N23" s="62">
        <v>2726</v>
      </c>
      <c r="O23" s="57"/>
      <c r="P23" s="64"/>
      <c r="Q23" s="62">
        <v>2854.4</v>
      </c>
      <c r="R23" s="40"/>
      <c r="S23" s="65">
        <v>-128.40000000000009</v>
      </c>
    </row>
    <row r="24" spans="1:19" x14ac:dyDescent="0.2">
      <c r="A24" s="56" t="s">
        <v>49</v>
      </c>
      <c r="B24" s="57"/>
      <c r="C24" s="82">
        <v>70272</v>
      </c>
      <c r="D24" s="58"/>
      <c r="E24" s="58"/>
      <c r="F24" s="82">
        <v>72378.5</v>
      </c>
      <c r="G24" s="58"/>
      <c r="H24" s="70"/>
      <c r="I24" s="73">
        <v>-2106.5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50610.2</v>
      </c>
      <c r="D25" s="58"/>
      <c r="E25" s="58"/>
      <c r="F25" s="82">
        <v>50881.8</v>
      </c>
      <c r="G25" s="58"/>
      <c r="H25" s="70"/>
      <c r="I25" s="73">
        <v>-271.60000000000582</v>
      </c>
      <c r="J25" s="63"/>
      <c r="K25" s="57" t="s">
        <v>58</v>
      </c>
      <c r="L25" s="57"/>
      <c r="M25" s="64"/>
      <c r="N25" s="62">
        <v>309182.40000000002</v>
      </c>
      <c r="O25" s="57"/>
      <c r="P25" s="64"/>
      <c r="Q25" s="62">
        <v>223935.6</v>
      </c>
      <c r="R25" s="40"/>
      <c r="S25" s="65">
        <v>85246.800000000017</v>
      </c>
    </row>
    <row r="26" spans="1:19" x14ac:dyDescent="0.2">
      <c r="A26" s="56" t="s">
        <v>53</v>
      </c>
      <c r="B26" s="57"/>
      <c r="C26" s="82">
        <v>72686.100000000006</v>
      </c>
      <c r="D26" s="58"/>
      <c r="E26" s="58"/>
      <c r="F26" s="82">
        <v>79725.2</v>
      </c>
      <c r="G26" s="58"/>
      <c r="H26" s="70"/>
      <c r="I26" s="73">
        <v>-7039.0999999999913</v>
      </c>
      <c r="J26" s="63"/>
      <c r="K26" s="57" t="s">
        <v>59</v>
      </c>
      <c r="L26" s="57"/>
      <c r="M26" s="61">
        <v>1022.5</v>
      </c>
      <c r="N26" s="64"/>
      <c r="O26" s="70"/>
      <c r="P26" s="61">
        <v>1133.8</v>
      </c>
      <c r="Q26" s="64"/>
      <c r="R26" s="40"/>
      <c r="S26" s="71">
        <v>-111.29999999999995</v>
      </c>
    </row>
    <row r="27" spans="1:19" x14ac:dyDescent="0.2">
      <c r="A27" s="56" t="s">
        <v>55</v>
      </c>
      <c r="B27" s="57"/>
      <c r="C27" s="82">
        <v>137288.29999999999</v>
      </c>
      <c r="D27" s="58"/>
      <c r="E27" s="58"/>
      <c r="F27" s="82">
        <v>127074.3</v>
      </c>
      <c r="G27" s="58"/>
      <c r="H27" s="70"/>
      <c r="I27" s="73">
        <v>10213.999999999985</v>
      </c>
      <c r="J27" s="63"/>
      <c r="K27" s="57" t="s">
        <v>60</v>
      </c>
      <c r="L27" s="57"/>
      <c r="M27" s="61">
        <v>100639.9</v>
      </c>
      <c r="N27" s="64"/>
      <c r="O27" s="70"/>
      <c r="P27" s="61">
        <v>11962.2</v>
      </c>
      <c r="Q27" s="64"/>
      <c r="R27" s="40"/>
      <c r="S27" s="71">
        <v>88677.7</v>
      </c>
    </row>
    <row r="28" spans="1:19" x14ac:dyDescent="0.2">
      <c r="A28" s="56" t="s">
        <v>45</v>
      </c>
      <c r="B28" s="57"/>
      <c r="C28" s="168">
        <v>-464063.9</v>
      </c>
      <c r="D28" s="58"/>
      <c r="E28" s="58"/>
      <c r="F28" s="167">
        <v>-449134.5</v>
      </c>
      <c r="G28" s="58"/>
      <c r="H28" s="70"/>
      <c r="I28" s="73">
        <v>-14929.400000000023</v>
      </c>
      <c r="J28" s="63"/>
      <c r="K28" s="57" t="s">
        <v>43</v>
      </c>
      <c r="L28" s="57"/>
      <c r="M28" s="61">
        <v>207520.00000000003</v>
      </c>
      <c r="N28" s="64"/>
      <c r="O28" s="70"/>
      <c r="P28" s="61">
        <v>210839.6</v>
      </c>
      <c r="Q28" s="64"/>
      <c r="R28" s="40"/>
      <c r="S28" s="71">
        <v>-3319.5999999999767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5191.6999999999989</v>
      </c>
      <c r="O30" s="57"/>
      <c r="P30" s="64"/>
      <c r="Q30" s="62">
        <v>2778.7</v>
      </c>
      <c r="R30" s="40"/>
      <c r="S30" s="65">
        <v>2412.9999999999991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226.6</v>
      </c>
      <c r="N31" s="64"/>
      <c r="O31" s="70"/>
      <c r="P31" s="61">
        <v>0</v>
      </c>
      <c r="Q31" s="64"/>
      <c r="R31" s="40"/>
      <c r="S31" s="71">
        <v>226.6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989.4</v>
      </c>
      <c r="N32" s="64"/>
      <c r="O32" s="70"/>
      <c r="P32" s="61">
        <v>1218.4000000000001</v>
      </c>
      <c r="Q32" s="64"/>
      <c r="R32" s="40"/>
      <c r="S32" s="71">
        <v>-229.00000000000011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3975.6999999999994</v>
      </c>
      <c r="N33" s="64"/>
      <c r="O33" s="70"/>
      <c r="P33" s="61">
        <v>1560.2999999999997</v>
      </c>
      <c r="Q33" s="64"/>
      <c r="R33" s="40"/>
      <c r="S33" s="71">
        <v>2415.3999999999996</v>
      </c>
    </row>
    <row r="34" spans="1:19" x14ac:dyDescent="0.2">
      <c r="A34" s="56" t="s">
        <v>61</v>
      </c>
      <c r="B34" s="57"/>
      <c r="C34" s="58"/>
      <c r="D34" s="166">
        <v>0</v>
      </c>
      <c r="E34" s="68"/>
      <c r="F34" s="58"/>
      <c r="G34" s="166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1052554.3</v>
      </c>
      <c r="O35" s="57"/>
      <c r="P35" s="64"/>
      <c r="Q35" s="62">
        <v>962689.99999999988</v>
      </c>
      <c r="R35" s="40"/>
      <c r="S35" s="65">
        <v>89864.300000000163</v>
      </c>
    </row>
    <row r="36" spans="1:19" ht="13.5" customHeight="1" x14ac:dyDescent="0.2">
      <c r="A36" s="56" t="s">
        <v>63</v>
      </c>
      <c r="B36" s="57"/>
      <c r="C36" s="58"/>
      <c r="D36" s="81">
        <v>6861.2999999999993</v>
      </c>
      <c r="E36" s="60"/>
      <c r="F36" s="58"/>
      <c r="G36" s="81">
        <v>6766.9</v>
      </c>
      <c r="H36" s="61"/>
      <c r="I36" s="62">
        <v>94.399999999999636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4757.5</v>
      </c>
      <c r="D37" s="58"/>
      <c r="E37" s="58"/>
      <c r="F37" s="82">
        <v>3893.9</v>
      </c>
      <c r="G37" s="58"/>
      <c r="H37" s="70"/>
      <c r="I37" s="73">
        <v>863.59999999999991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2488.3000000000002</v>
      </c>
      <c r="D38" s="58"/>
      <c r="E38" s="58"/>
      <c r="F38" s="82">
        <v>2726.9</v>
      </c>
      <c r="G38" s="58"/>
      <c r="H38" s="70"/>
      <c r="I38" s="73">
        <v>-238.59999999999991</v>
      </c>
      <c r="J38" s="63"/>
      <c r="K38" s="57" t="s">
        <v>69</v>
      </c>
      <c r="L38" s="57"/>
      <c r="M38" s="64"/>
      <c r="N38" s="62">
        <v>1052554.3</v>
      </c>
      <c r="O38" s="57"/>
      <c r="P38" s="64"/>
      <c r="Q38" s="62">
        <v>962689.99999999988</v>
      </c>
      <c r="R38" s="40"/>
      <c r="S38" s="65">
        <v>89864.300000000163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8761</v>
      </c>
      <c r="D40" s="58"/>
      <c r="E40" s="58"/>
      <c r="F40" s="82">
        <v>10966.5</v>
      </c>
      <c r="G40" s="58"/>
      <c r="H40" s="70"/>
      <c r="I40" s="73">
        <v>-2205.5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-9145.5</v>
      </c>
      <c r="D41" s="58"/>
      <c r="E41" s="87"/>
      <c r="F41" s="167">
        <v>-10820.4</v>
      </c>
      <c r="G41" s="58"/>
      <c r="H41" s="70"/>
      <c r="I41" s="73">
        <v>1674.8999999999996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1908013.0999999999</v>
      </c>
      <c r="O42" s="57"/>
      <c r="P42" s="64"/>
      <c r="Q42" s="62">
        <v>1893856.4</v>
      </c>
      <c r="R42" s="40"/>
      <c r="S42" s="65">
        <v>14156.699999999953</v>
      </c>
    </row>
    <row r="43" spans="1:19" x14ac:dyDescent="0.2">
      <c r="A43" s="56" t="s">
        <v>104</v>
      </c>
      <c r="B43" s="57"/>
      <c r="C43" s="58"/>
      <c r="D43" s="81">
        <v>402.19999999999982</v>
      </c>
      <c r="E43" s="60"/>
      <c r="F43" s="58"/>
      <c r="G43" s="81">
        <v>402.19999999999982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741374.6</v>
      </c>
      <c r="O44" s="57"/>
      <c r="P44" s="64"/>
      <c r="Q44" s="62">
        <v>741374.6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741374.6</v>
      </c>
      <c r="N45" s="64"/>
      <c r="O45" s="70"/>
      <c r="P45" s="61">
        <v>741374.6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12412.899999999998</v>
      </c>
      <c r="E47" s="60"/>
      <c r="F47" s="58"/>
      <c r="G47" s="81">
        <v>12284.999999999996</v>
      </c>
      <c r="H47" s="61"/>
      <c r="I47" s="62">
        <v>127.90000000000146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431977.8</v>
      </c>
      <c r="O48" s="57"/>
      <c r="P48" s="64"/>
      <c r="Q48" s="62">
        <v>230969.3</v>
      </c>
      <c r="R48" s="40"/>
      <c r="S48" s="65">
        <v>201008.5</v>
      </c>
    </row>
    <row r="49" spans="1:19" x14ac:dyDescent="0.2">
      <c r="A49" s="56" t="s">
        <v>76</v>
      </c>
      <c r="B49" s="57"/>
      <c r="C49" s="82">
        <v>3257.3</v>
      </c>
      <c r="D49" s="58"/>
      <c r="E49" s="58"/>
      <c r="F49" s="82">
        <v>3250.3</v>
      </c>
      <c r="G49" s="58"/>
      <c r="H49" s="70"/>
      <c r="I49" s="73">
        <v>7</v>
      </c>
      <c r="J49" s="63"/>
      <c r="K49" s="57" t="s">
        <v>79</v>
      </c>
      <c r="L49" s="57"/>
      <c r="M49" s="61">
        <v>431977.8</v>
      </c>
      <c r="N49" s="64"/>
      <c r="O49" s="70"/>
      <c r="P49" s="61">
        <v>230969.3</v>
      </c>
      <c r="Q49" s="64"/>
      <c r="R49" s="40"/>
      <c r="S49" s="71">
        <v>201008.5</v>
      </c>
    </row>
    <row r="50" spans="1:19" x14ac:dyDescent="0.2">
      <c r="A50" s="56" t="s">
        <v>78</v>
      </c>
      <c r="B50" s="57"/>
      <c r="C50" s="82">
        <v>4945.8</v>
      </c>
      <c r="D50" s="58"/>
      <c r="E50" s="58"/>
      <c r="F50" s="82">
        <v>4729.3999999999996</v>
      </c>
      <c r="G50" s="58"/>
      <c r="H50" s="70"/>
      <c r="I50" s="73">
        <v>216.40000000000055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331</v>
      </c>
      <c r="D51" s="58"/>
      <c r="E51" s="58"/>
      <c r="F51" s="82">
        <v>331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-7204</v>
      </c>
      <c r="D52" s="58"/>
      <c r="E52" s="87"/>
      <c r="F52" s="167">
        <v>-7108.5</v>
      </c>
      <c r="G52" s="58"/>
      <c r="H52" s="70"/>
      <c r="I52" s="73">
        <v>-95.5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22494.799999999999</v>
      </c>
      <c r="E55" s="60"/>
      <c r="F55" s="58"/>
      <c r="G55" s="81">
        <v>21167.599999999999</v>
      </c>
      <c r="H55" s="61"/>
      <c r="I55" s="62">
        <v>1327.2000000000007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581.6</v>
      </c>
      <c r="D56" s="58"/>
      <c r="E56" s="58"/>
      <c r="F56" s="82">
        <v>670.5</v>
      </c>
      <c r="G56" s="58"/>
      <c r="H56" s="70"/>
      <c r="I56" s="73">
        <v>-88.899999999999977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21915.9</v>
      </c>
      <c r="D57" s="58"/>
      <c r="E57" s="58"/>
      <c r="F57" s="82">
        <v>20499.8</v>
      </c>
      <c r="G57" s="58"/>
      <c r="H57" s="70"/>
      <c r="I57" s="73">
        <v>1416.1000000000022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14156.7</v>
      </c>
      <c r="O62" s="57"/>
      <c r="P62" s="64"/>
      <c r="Q62" s="81">
        <v>201008.5</v>
      </c>
      <c r="R62" s="40"/>
      <c r="S62" s="65">
        <v>-186851.8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2960567.4000000004</v>
      </c>
      <c r="E66" s="60"/>
      <c r="F66" s="58"/>
      <c r="G66" s="81">
        <v>2856546.4</v>
      </c>
      <c r="H66" s="61"/>
      <c r="I66" s="62">
        <v>104021.00000000047</v>
      </c>
      <c r="J66" s="63"/>
      <c r="K66" s="57" t="s">
        <v>90</v>
      </c>
      <c r="L66" s="57"/>
      <c r="M66" s="64"/>
      <c r="N66" s="62">
        <v>2960567.4</v>
      </c>
      <c r="O66" s="57"/>
      <c r="P66" s="64"/>
      <c r="Q66" s="62">
        <v>2856546.4</v>
      </c>
      <c r="R66" s="40"/>
      <c r="S66" s="65">
        <v>104021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10939.2</v>
      </c>
      <c r="E69" s="57"/>
      <c r="F69" s="70"/>
      <c r="G69" s="62">
        <v>10855.1</v>
      </c>
      <c r="H69" s="61"/>
      <c r="I69" s="62">
        <v>84.100000000000364</v>
      </c>
      <c r="J69" s="96"/>
      <c r="K69" s="57" t="s">
        <v>93</v>
      </c>
      <c r="L69" s="57"/>
      <c r="M69" s="64"/>
      <c r="N69" s="62">
        <v>10767.1</v>
      </c>
      <c r="O69" s="57"/>
      <c r="P69" s="64"/>
      <c r="Q69" s="62">
        <v>10855.1</v>
      </c>
      <c r="R69" s="40"/>
      <c r="S69" s="65">
        <v>-88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10767.1</v>
      </c>
      <c r="N70" s="64"/>
      <c r="O70" s="70"/>
      <c r="P70" s="61">
        <v>10855.1</v>
      </c>
      <c r="Q70" s="64"/>
      <c r="R70" s="40"/>
      <c r="S70" s="71">
        <v>-88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126026.4</v>
      </c>
      <c r="E72" s="57"/>
      <c r="F72" s="70"/>
      <c r="G72" s="62">
        <v>119596.6</v>
      </c>
      <c r="H72" s="61"/>
      <c r="I72" s="62">
        <v>6429.7999999999884</v>
      </c>
      <c r="J72" s="96"/>
      <c r="K72" s="57" t="s">
        <v>96</v>
      </c>
      <c r="L72" s="57"/>
      <c r="M72" s="64"/>
      <c r="N72" s="62">
        <v>126026.4</v>
      </c>
      <c r="O72" s="57"/>
      <c r="P72" s="64"/>
      <c r="Q72" s="62">
        <v>119596.6</v>
      </c>
      <c r="R72" s="40"/>
      <c r="S72" s="65">
        <v>6429.7999999999884</v>
      </c>
    </row>
    <row r="73" spans="1:19" x14ac:dyDescent="0.2">
      <c r="A73" s="56" t="s">
        <v>23</v>
      </c>
      <c r="B73" s="57"/>
      <c r="C73" s="82">
        <v>126026.4</v>
      </c>
      <c r="D73" s="70"/>
      <c r="E73" s="70"/>
      <c r="F73" s="61">
        <v>119596.6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3239445.2</v>
      </c>
      <c r="E75" s="57"/>
      <c r="F75" s="70"/>
      <c r="G75" s="62">
        <v>3241434.6</v>
      </c>
      <c r="H75" s="61"/>
      <c r="I75" s="62">
        <v>-1989.3999999999069</v>
      </c>
      <c r="J75" s="96"/>
      <c r="K75" s="57" t="s">
        <v>98</v>
      </c>
      <c r="L75" s="57"/>
      <c r="M75" s="64"/>
      <c r="N75" s="62">
        <v>3239445.2</v>
      </c>
      <c r="O75" s="57"/>
      <c r="P75" s="64"/>
      <c r="Q75" s="62">
        <v>3241434.6</v>
      </c>
      <c r="R75" s="40"/>
      <c r="S75" s="65">
        <v>-1989.3999999999069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5417076.2999999998</v>
      </c>
      <c r="E77" s="57"/>
      <c r="F77" s="70"/>
      <c r="G77" s="62">
        <v>5342074.0999999996</v>
      </c>
      <c r="H77" s="61"/>
      <c r="I77" s="62">
        <v>75002.200000000186</v>
      </c>
      <c r="J77" s="96"/>
      <c r="K77" s="57" t="s">
        <v>100</v>
      </c>
      <c r="L77" s="57"/>
      <c r="M77" s="64"/>
      <c r="N77" s="62">
        <v>5417076.2999999998</v>
      </c>
      <c r="O77" s="57"/>
      <c r="P77" s="64"/>
      <c r="Q77" s="62">
        <v>5342074.0999999996</v>
      </c>
      <c r="R77" s="40"/>
      <c r="S77" s="65">
        <v>75002.200000000186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8793487.0999999996</v>
      </c>
      <c r="E79" s="57"/>
      <c r="F79" s="70"/>
      <c r="G79" s="62">
        <v>8713960.4000000004</v>
      </c>
      <c r="H79" s="61"/>
      <c r="I79" s="62">
        <v>79526.699999999255</v>
      </c>
      <c r="J79" s="96"/>
      <c r="K79" s="57" t="s">
        <v>101</v>
      </c>
      <c r="L79" s="57"/>
      <c r="M79" s="64"/>
      <c r="N79" s="62">
        <v>8793487.0999999996</v>
      </c>
      <c r="O79" s="57"/>
      <c r="P79" s="64"/>
      <c r="Q79" s="62">
        <v>8713960.4000000004</v>
      </c>
      <c r="R79" s="40"/>
      <c r="S79" s="65">
        <v>79526.699999999255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A68:S68"/>
    <mergeCell ref="G1:J1"/>
    <mergeCell ref="M4:N4"/>
    <mergeCell ref="C10:D10"/>
    <mergeCell ref="M10:N10"/>
  </mergeCells>
  <phoneticPr fontId="2" type="noConversion"/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9" transitionEvaluation="1">
    <pageSetUpPr fitToPage="1"/>
  </sheetPr>
  <dimension ref="A1:S184"/>
  <sheetViews>
    <sheetView showGridLines="0" topLeftCell="A39" zoomScale="75" workbookViewId="0">
      <selection activeCell="E61" sqref="E61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119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42036</v>
      </c>
      <c r="D11" s="135" t="s">
        <v>4</v>
      </c>
      <c r="E11" s="136">
        <v>42063</v>
      </c>
      <c r="F11" s="130"/>
      <c r="G11" s="133" t="s">
        <v>3</v>
      </c>
      <c r="H11" s="134">
        <v>42005</v>
      </c>
      <c r="I11" s="135" t="s">
        <v>4</v>
      </c>
      <c r="J11" s="136">
        <v>42035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32121</v>
      </c>
      <c r="F14" s="1"/>
      <c r="G14" s="1"/>
      <c r="H14" s="1"/>
      <c r="I14" s="1"/>
      <c r="J14" s="150">
        <v>34453.800000000003</v>
      </c>
      <c r="K14" s="130"/>
      <c r="L14" s="150">
        <v>-2332.8000000000029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30128.7</v>
      </c>
      <c r="D15" s="1"/>
      <c r="E15" s="1"/>
      <c r="F15" s="1"/>
      <c r="G15" s="1"/>
      <c r="H15" s="2">
        <v>32725.7</v>
      </c>
      <c r="I15" s="1"/>
      <c r="J15" s="1"/>
      <c r="K15" s="130"/>
      <c r="L15" s="2">
        <v>-2597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359.1</v>
      </c>
      <c r="D16" s="1"/>
      <c r="E16" s="1"/>
      <c r="F16" s="1"/>
      <c r="G16" s="1"/>
      <c r="H16" s="2">
        <v>336.6</v>
      </c>
      <c r="I16" s="1"/>
      <c r="J16" s="1"/>
      <c r="K16" s="130"/>
      <c r="L16" s="2">
        <v>22.5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1498.9</v>
      </c>
      <c r="D17" s="1"/>
      <c r="E17" s="1"/>
      <c r="F17" s="1"/>
      <c r="G17" s="1"/>
      <c r="H17" s="2">
        <v>1385.3</v>
      </c>
      <c r="I17" s="1"/>
      <c r="J17" s="1"/>
      <c r="K17" s="130"/>
      <c r="L17" s="2">
        <v>113.60000000000014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134.30000000000001</v>
      </c>
      <c r="D18" s="1"/>
      <c r="E18" s="1"/>
      <c r="F18" s="1"/>
      <c r="G18" s="1"/>
      <c r="H18" s="1">
        <v>6.2</v>
      </c>
      <c r="I18" s="1"/>
      <c r="J18" s="1"/>
      <c r="K18" s="130"/>
      <c r="L18" s="2">
        <v>128.10000000000002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3542.7999999999997</v>
      </c>
      <c r="F20" s="1"/>
      <c r="G20" s="1"/>
      <c r="H20" s="1"/>
      <c r="I20" s="1"/>
      <c r="J20" s="150">
        <v>3938.1</v>
      </c>
      <c r="K20" s="130"/>
      <c r="L20" s="150">
        <v>-395.30000000000018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3539.7</v>
      </c>
      <c r="D21" s="1"/>
      <c r="E21" s="1"/>
      <c r="F21" s="1"/>
      <c r="G21" s="1"/>
      <c r="H21" s="2">
        <v>3919.2999999999997</v>
      </c>
      <c r="I21" s="1"/>
      <c r="J21" s="1"/>
      <c r="K21" s="130"/>
      <c r="L21" s="2">
        <v>-379.59999999999991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3.1</v>
      </c>
      <c r="D22" s="1"/>
      <c r="E22" s="1"/>
      <c r="F22" s="1"/>
      <c r="G22" s="1"/>
      <c r="H22" s="2">
        <v>18.8</v>
      </c>
      <c r="I22" s="1"/>
      <c r="J22" s="1"/>
      <c r="K22" s="130"/>
      <c r="L22" s="2">
        <v>-15.700000000000001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0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28578.2</v>
      </c>
      <c r="F25" s="3"/>
      <c r="G25" s="3"/>
      <c r="H25" s="3"/>
      <c r="I25" s="3"/>
      <c r="J25" s="154">
        <v>30515.700000000004</v>
      </c>
      <c r="K25" s="137"/>
      <c r="L25" s="154">
        <v>-1937.5000000000036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-4531.3999999999996</v>
      </c>
      <c r="F27" s="1"/>
      <c r="G27" s="1"/>
      <c r="H27" s="1"/>
      <c r="I27" s="1"/>
      <c r="J27" s="150">
        <v>3993.5</v>
      </c>
      <c r="K27" s="130"/>
      <c r="L27" s="150">
        <v>-8524.9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51</v>
      </c>
      <c r="F29" s="1"/>
      <c r="G29" s="1"/>
      <c r="H29" s="1"/>
      <c r="I29" s="1"/>
      <c r="J29" s="150">
        <v>8363.1</v>
      </c>
      <c r="K29" s="130"/>
      <c r="L29" s="150">
        <v>-8312.1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51</v>
      </c>
      <c r="D30" s="1"/>
      <c r="E30" s="1"/>
      <c r="F30" s="1"/>
      <c r="G30" s="1"/>
      <c r="H30" s="1">
        <v>8363.1</v>
      </c>
      <c r="I30" s="1"/>
      <c r="J30" s="1"/>
      <c r="K30" s="130"/>
      <c r="L30" s="2">
        <v>-8312.1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4582.3999999999996</v>
      </c>
      <c r="F33" s="1"/>
      <c r="G33" s="1"/>
      <c r="H33" s="1"/>
      <c r="I33" s="1"/>
      <c r="J33" s="150">
        <v>4369.6000000000004</v>
      </c>
      <c r="K33" s="130"/>
      <c r="L33" s="150">
        <v>212.79999999999927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1225.8</v>
      </c>
      <c r="D34" s="1"/>
      <c r="E34" s="1"/>
      <c r="F34" s="1"/>
      <c r="G34" s="1"/>
      <c r="H34" s="2">
        <v>1039.3</v>
      </c>
      <c r="I34" s="1"/>
      <c r="J34" s="1"/>
      <c r="K34" s="130"/>
      <c r="L34" s="2">
        <v>186.5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3356.5999999999995</v>
      </c>
      <c r="D35" s="1"/>
      <c r="E35" s="1"/>
      <c r="F35" s="1"/>
      <c r="G35" s="1"/>
      <c r="H35" s="1">
        <v>3330.3</v>
      </c>
      <c r="I35" s="1"/>
      <c r="J35" s="1"/>
      <c r="K35" s="130"/>
      <c r="L35" s="2">
        <v>26.299999999999272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24046.800000000003</v>
      </c>
      <c r="F38" s="1"/>
      <c r="G38" s="1"/>
      <c r="H38" s="1"/>
      <c r="I38" s="1"/>
      <c r="J38" s="150">
        <v>34509.200000000004</v>
      </c>
      <c r="K38" s="130"/>
      <c r="L38" s="150">
        <v>-10462.400000000001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13620.499999999998</v>
      </c>
      <c r="F40" s="1"/>
      <c r="G40" s="1"/>
      <c r="H40" s="1"/>
      <c r="I40" s="1"/>
      <c r="J40" s="2">
        <v>21632.600000000002</v>
      </c>
      <c r="K40" s="130"/>
      <c r="L40" s="2">
        <v>-8012.100000000004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13322.3</v>
      </c>
      <c r="D41" s="1"/>
      <c r="E41" s="1"/>
      <c r="F41" s="1"/>
      <c r="G41" s="1"/>
      <c r="H41" s="2">
        <v>21466.400000000001</v>
      </c>
      <c r="I41" s="1"/>
      <c r="J41" s="1"/>
      <c r="K41" s="130"/>
      <c r="L41" s="2">
        <v>-8144.1000000000022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294.3</v>
      </c>
      <c r="D42" s="1"/>
      <c r="E42" s="1"/>
      <c r="F42" s="1"/>
      <c r="G42" s="1"/>
      <c r="H42" s="2">
        <v>151.19999999999999</v>
      </c>
      <c r="I42" s="1"/>
      <c r="J42" s="1"/>
      <c r="K42" s="130"/>
      <c r="L42" s="2">
        <v>143.10000000000002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3.9</v>
      </c>
      <c r="D43" s="1"/>
      <c r="E43" s="1"/>
      <c r="F43" s="1"/>
      <c r="G43" s="1"/>
      <c r="H43" s="1">
        <v>15</v>
      </c>
      <c r="I43" s="1"/>
      <c r="J43" s="1"/>
      <c r="K43" s="130"/>
      <c r="L43" s="2">
        <v>-11.1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108.2</v>
      </c>
      <c r="F45" s="1"/>
      <c r="G45" s="1"/>
      <c r="H45" s="1"/>
      <c r="I45" s="1"/>
      <c r="J45" s="150">
        <v>123.3</v>
      </c>
      <c r="K45" s="130"/>
      <c r="L45" s="150">
        <v>-15.099999999999994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46.4</v>
      </c>
      <c r="F47" s="1"/>
      <c r="G47" s="1"/>
      <c r="H47" s="1"/>
      <c r="I47" s="1"/>
      <c r="J47" s="150">
        <v>47.7</v>
      </c>
      <c r="K47" s="130"/>
      <c r="L47" s="150">
        <v>-1.3000000000000043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10271.700000000004</v>
      </c>
      <c r="F49" s="3"/>
      <c r="G49" s="3"/>
      <c r="H49" s="3"/>
      <c r="I49" s="3"/>
      <c r="J49" s="154">
        <v>12705.600000000002</v>
      </c>
      <c r="K49" s="137"/>
      <c r="L49" s="154">
        <v>-2433.8999999999978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1950.3</v>
      </c>
      <c r="F51" s="1"/>
      <c r="G51" s="1"/>
      <c r="H51" s="1"/>
      <c r="I51" s="1"/>
      <c r="J51" s="150">
        <v>1472.2</v>
      </c>
      <c r="K51" s="130"/>
      <c r="L51" s="150">
        <v>478.09999999999991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1950.3</v>
      </c>
      <c r="D52" s="1"/>
      <c r="E52" s="1"/>
      <c r="F52" s="1"/>
      <c r="G52" s="1"/>
      <c r="H52" s="1">
        <v>1472.2</v>
      </c>
      <c r="I52" s="1"/>
      <c r="J52" s="1"/>
      <c r="K52" s="130"/>
      <c r="L52" s="2">
        <v>478.09999999999991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907.9</v>
      </c>
      <c r="F54" s="1"/>
      <c r="G54" s="1"/>
      <c r="H54" s="1"/>
      <c r="I54" s="1"/>
      <c r="J54" s="150">
        <v>21.1</v>
      </c>
      <c r="K54" s="130"/>
      <c r="L54" s="150">
        <v>886.8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907.9</v>
      </c>
      <c r="D55" s="1"/>
      <c r="E55" s="1"/>
      <c r="F55" s="1"/>
      <c r="G55" s="1"/>
      <c r="H55" s="1">
        <v>21.1</v>
      </c>
      <c r="I55" s="1"/>
      <c r="J55" s="1"/>
      <c r="K55" s="130"/>
      <c r="L55" s="2">
        <v>886.8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1042.4000000000001</v>
      </c>
      <c r="F57" s="3"/>
      <c r="G57" s="3"/>
      <c r="H57" s="1"/>
      <c r="I57" s="1"/>
      <c r="J57" s="154">
        <v>1451.1000000000001</v>
      </c>
      <c r="K57" s="137"/>
      <c r="L57" s="154">
        <v>-408.70000000000005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11314.100000000004</v>
      </c>
      <c r="F61" s="3"/>
      <c r="G61" s="3"/>
      <c r="H61" s="1"/>
      <c r="I61" s="1"/>
      <c r="J61" s="154">
        <v>14156.700000000003</v>
      </c>
      <c r="K61" s="137"/>
      <c r="L61" s="154">
        <v>-2842.5999999999985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N62" sqref="N62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7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119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120</v>
      </c>
      <c r="D9" s="37"/>
      <c r="E9" s="35"/>
      <c r="F9" s="36" t="s">
        <v>118</v>
      </c>
      <c r="G9" s="37"/>
      <c r="H9" s="35"/>
      <c r="I9" s="38" t="s">
        <v>103</v>
      </c>
      <c r="J9" s="39"/>
      <c r="K9" s="35"/>
      <c r="L9" s="35"/>
      <c r="M9" s="36" t="s">
        <v>120</v>
      </c>
      <c r="N9" s="35"/>
      <c r="O9" s="35"/>
      <c r="P9" s="36" t="s">
        <v>118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74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167617.9</v>
      </c>
      <c r="E12" s="60"/>
      <c r="F12" s="58"/>
      <c r="G12" s="59">
        <v>208748</v>
      </c>
      <c r="H12" s="61"/>
      <c r="I12" s="62">
        <v>-41130.100000000006</v>
      </c>
      <c r="J12" s="63"/>
      <c r="K12" s="57" t="s">
        <v>38</v>
      </c>
      <c r="L12" s="57"/>
      <c r="M12" s="64"/>
      <c r="N12" s="62">
        <v>108728.1</v>
      </c>
      <c r="O12" s="57"/>
      <c r="P12" s="64"/>
      <c r="Q12" s="62">
        <v>102192.1</v>
      </c>
      <c r="R12" s="40"/>
      <c r="S12" s="65">
        <v>6536</v>
      </c>
    </row>
    <row r="13" spans="1:19" x14ac:dyDescent="0.2">
      <c r="A13" s="66" t="s">
        <v>39</v>
      </c>
      <c r="B13" s="67"/>
      <c r="C13" s="58"/>
      <c r="D13" s="169">
        <v>-54.6</v>
      </c>
      <c r="E13" s="68"/>
      <c r="F13" s="58"/>
      <c r="G13" s="166">
        <v>-50.7</v>
      </c>
      <c r="H13" s="69"/>
      <c r="I13" s="62">
        <v>-3.8999999999999986</v>
      </c>
      <c r="J13" s="63"/>
      <c r="K13" s="57" t="s">
        <v>43</v>
      </c>
      <c r="L13" s="57"/>
      <c r="M13" s="61">
        <v>108728.1</v>
      </c>
      <c r="N13" s="64"/>
      <c r="O13" s="70"/>
      <c r="P13" s="61">
        <v>102192.1</v>
      </c>
      <c r="Q13" s="64"/>
      <c r="R13" s="40"/>
      <c r="S13" s="71">
        <v>6536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606841.1</v>
      </c>
      <c r="O15" s="57"/>
      <c r="P15" s="64"/>
      <c r="Q15" s="62">
        <v>606841.1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606841.1</v>
      </c>
      <c r="N16" s="64"/>
      <c r="O16" s="70"/>
      <c r="P16" s="61">
        <v>606841.1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103149.2</v>
      </c>
      <c r="E17" s="60"/>
      <c r="F17" s="58"/>
      <c r="G17" s="81">
        <v>66153.3</v>
      </c>
      <c r="H17" s="61"/>
      <c r="I17" s="62">
        <v>36995.899999999994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103149.2</v>
      </c>
      <c r="D18" s="58"/>
      <c r="E18" s="58"/>
      <c r="F18" s="82">
        <v>66153.3</v>
      </c>
      <c r="G18" s="58"/>
      <c r="H18" s="70"/>
      <c r="I18" s="73">
        <v>36995.899999999994</v>
      </c>
      <c r="J18" s="63"/>
      <c r="K18" s="57" t="s">
        <v>50</v>
      </c>
      <c r="L18" s="57"/>
      <c r="M18" s="64"/>
      <c r="N18" s="62">
        <v>31985.4</v>
      </c>
      <c r="O18" s="57"/>
      <c r="P18" s="64"/>
      <c r="Q18" s="62">
        <v>26421</v>
      </c>
      <c r="R18" s="40"/>
      <c r="S18" s="65">
        <v>5564.4000000000015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16127.7</v>
      </c>
      <c r="N19" s="64"/>
      <c r="O19" s="70"/>
      <c r="P19" s="61">
        <v>13774.8</v>
      </c>
      <c r="Q19" s="64"/>
      <c r="R19" s="40"/>
      <c r="S19" s="71">
        <v>2352.9000000000015</v>
      </c>
    </row>
    <row r="20" spans="1:19" x14ac:dyDescent="0.2">
      <c r="A20" s="56" t="s">
        <v>107</v>
      </c>
      <c r="B20" s="57"/>
      <c r="C20" s="58"/>
      <c r="D20" s="81">
        <v>2750753.1</v>
      </c>
      <c r="E20" s="60"/>
      <c r="F20" s="58"/>
      <c r="G20" s="81">
        <v>2635739.9000000004</v>
      </c>
      <c r="H20" s="61"/>
      <c r="I20" s="62">
        <v>115013.19999999972</v>
      </c>
      <c r="J20" s="63"/>
      <c r="K20" s="57" t="s">
        <v>54</v>
      </c>
      <c r="L20" s="57"/>
      <c r="M20" s="61">
        <v>0.1</v>
      </c>
      <c r="N20" s="64"/>
      <c r="O20" s="70"/>
      <c r="P20" s="61">
        <v>0.1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15857.6</v>
      </c>
      <c r="N21" s="64"/>
      <c r="O21" s="70"/>
      <c r="P21" s="61">
        <v>12646.1</v>
      </c>
      <c r="Q21" s="64"/>
      <c r="R21" s="40"/>
      <c r="S21" s="71">
        <v>3211.5</v>
      </c>
    </row>
    <row r="22" spans="1:19" x14ac:dyDescent="0.2">
      <c r="A22" s="56" t="s">
        <v>106</v>
      </c>
      <c r="B22" s="57"/>
      <c r="C22" s="82">
        <v>2750753.1</v>
      </c>
      <c r="D22" s="58"/>
      <c r="E22" s="58"/>
      <c r="F22" s="82">
        <v>2635739.9000000004</v>
      </c>
      <c r="G22" s="58"/>
      <c r="H22" s="70"/>
      <c r="I22" s="73">
        <v>115013.19999999972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2897057.7</v>
      </c>
      <c r="D23" s="58"/>
      <c r="E23" s="58"/>
      <c r="F23" s="82">
        <v>2768947.2000000002</v>
      </c>
      <c r="G23" s="58"/>
      <c r="H23" s="70"/>
      <c r="I23" s="73">
        <v>128110.5</v>
      </c>
      <c r="J23" s="63"/>
      <c r="K23" s="57" t="s">
        <v>57</v>
      </c>
      <c r="L23" s="57"/>
      <c r="M23" s="64"/>
      <c r="N23" s="62">
        <v>2691.9</v>
      </c>
      <c r="O23" s="57"/>
      <c r="P23" s="64"/>
      <c r="Q23" s="62">
        <v>2726</v>
      </c>
      <c r="R23" s="40"/>
      <c r="S23" s="65">
        <v>-34.099999999999909</v>
      </c>
    </row>
    <row r="24" spans="1:19" x14ac:dyDescent="0.2">
      <c r="A24" s="56" t="s">
        <v>49</v>
      </c>
      <c r="B24" s="57"/>
      <c r="C24" s="82">
        <v>73649.2</v>
      </c>
      <c r="D24" s="58"/>
      <c r="E24" s="58"/>
      <c r="F24" s="82">
        <v>70272</v>
      </c>
      <c r="G24" s="58"/>
      <c r="H24" s="70"/>
      <c r="I24" s="73">
        <v>3377.1999999999971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36887.300000000003</v>
      </c>
      <c r="D25" s="58"/>
      <c r="E25" s="58"/>
      <c r="F25" s="82">
        <v>50610.2</v>
      </c>
      <c r="G25" s="58"/>
      <c r="H25" s="70"/>
      <c r="I25" s="73">
        <v>-13722.899999999994</v>
      </c>
      <c r="J25" s="63"/>
      <c r="K25" s="57" t="s">
        <v>58</v>
      </c>
      <c r="L25" s="57"/>
      <c r="M25" s="64"/>
      <c r="N25" s="62">
        <v>400691.20000000001</v>
      </c>
      <c r="O25" s="57"/>
      <c r="P25" s="64"/>
      <c r="Q25" s="62">
        <v>309182.40000000002</v>
      </c>
      <c r="R25" s="40"/>
      <c r="S25" s="65">
        <v>91508.799999999988</v>
      </c>
    </row>
    <row r="26" spans="1:19" x14ac:dyDescent="0.2">
      <c r="A26" s="56" t="s">
        <v>53</v>
      </c>
      <c r="B26" s="57"/>
      <c r="C26" s="82">
        <v>80572.899999999994</v>
      </c>
      <c r="D26" s="58"/>
      <c r="E26" s="58"/>
      <c r="F26" s="82">
        <v>72686.100000000006</v>
      </c>
      <c r="G26" s="58"/>
      <c r="H26" s="70"/>
      <c r="I26" s="73">
        <v>7886.7999999999884</v>
      </c>
      <c r="J26" s="63"/>
      <c r="K26" s="57" t="s">
        <v>59</v>
      </c>
      <c r="L26" s="57"/>
      <c r="M26" s="61">
        <v>949.5</v>
      </c>
      <c r="N26" s="64"/>
      <c r="O26" s="70"/>
      <c r="P26" s="61">
        <v>1022.5</v>
      </c>
      <c r="Q26" s="64"/>
      <c r="R26" s="40"/>
      <c r="S26" s="71">
        <v>-73</v>
      </c>
    </row>
    <row r="27" spans="1:19" x14ac:dyDescent="0.2">
      <c r="A27" s="56" t="s">
        <v>55</v>
      </c>
      <c r="B27" s="57"/>
      <c r="C27" s="82">
        <v>139972.20000000001</v>
      </c>
      <c r="D27" s="58"/>
      <c r="E27" s="58"/>
      <c r="F27" s="82">
        <v>137288.29999999999</v>
      </c>
      <c r="G27" s="58"/>
      <c r="H27" s="70"/>
      <c r="I27" s="73">
        <v>2683.9000000000233</v>
      </c>
      <c r="J27" s="63"/>
      <c r="K27" s="57" t="s">
        <v>60</v>
      </c>
      <c r="L27" s="57"/>
      <c r="M27" s="61">
        <v>193882.7</v>
      </c>
      <c r="N27" s="64"/>
      <c r="O27" s="70"/>
      <c r="P27" s="61">
        <v>100639.9</v>
      </c>
      <c r="Q27" s="64"/>
      <c r="R27" s="40"/>
      <c r="S27" s="71">
        <v>93242.800000000017</v>
      </c>
    </row>
    <row r="28" spans="1:19" x14ac:dyDescent="0.2">
      <c r="A28" s="56" t="s">
        <v>45</v>
      </c>
      <c r="B28" s="57"/>
      <c r="C28" s="168">
        <v>-477386.2</v>
      </c>
      <c r="D28" s="58"/>
      <c r="E28" s="58"/>
      <c r="F28" s="167">
        <v>-464063.9</v>
      </c>
      <c r="G28" s="58"/>
      <c r="H28" s="70"/>
      <c r="I28" s="73">
        <v>-13322.299999999988</v>
      </c>
      <c r="J28" s="63"/>
      <c r="K28" s="57" t="s">
        <v>43</v>
      </c>
      <c r="L28" s="57"/>
      <c r="M28" s="61">
        <v>205859</v>
      </c>
      <c r="N28" s="64"/>
      <c r="O28" s="70"/>
      <c r="P28" s="61">
        <v>207520.00000000003</v>
      </c>
      <c r="Q28" s="64"/>
      <c r="R28" s="40"/>
      <c r="S28" s="71">
        <v>-1661.0000000000291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7002</v>
      </c>
      <c r="O30" s="57"/>
      <c r="P30" s="64"/>
      <c r="Q30" s="62">
        <v>5191.6999999999989</v>
      </c>
      <c r="R30" s="40"/>
      <c r="S30" s="65">
        <v>1810.3000000000011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439</v>
      </c>
      <c r="N31" s="64"/>
      <c r="O31" s="70"/>
      <c r="P31" s="61">
        <v>226.6</v>
      </c>
      <c r="Q31" s="64"/>
      <c r="R31" s="40"/>
      <c r="S31" s="71">
        <v>212.4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1220.0999999999999</v>
      </c>
      <c r="N32" s="64"/>
      <c r="O32" s="70"/>
      <c r="P32" s="61">
        <v>989.4</v>
      </c>
      <c r="Q32" s="64"/>
      <c r="R32" s="40"/>
      <c r="S32" s="71">
        <v>230.69999999999993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5342.9</v>
      </c>
      <c r="N33" s="64"/>
      <c r="O33" s="70"/>
      <c r="P33" s="61">
        <v>3975.6999999999994</v>
      </c>
      <c r="Q33" s="64"/>
      <c r="R33" s="40"/>
      <c r="S33" s="71">
        <v>1367.2000000000003</v>
      </c>
    </row>
    <row r="34" spans="1:19" x14ac:dyDescent="0.2">
      <c r="A34" s="56" t="s">
        <v>61</v>
      </c>
      <c r="B34" s="57"/>
      <c r="C34" s="58"/>
      <c r="D34" s="166">
        <v>0</v>
      </c>
      <c r="E34" s="68"/>
      <c r="F34" s="58"/>
      <c r="G34" s="166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1157939.7</v>
      </c>
      <c r="O35" s="57"/>
      <c r="P35" s="64"/>
      <c r="Q35" s="62">
        <v>1052554.3</v>
      </c>
      <c r="R35" s="40"/>
      <c r="S35" s="65">
        <v>105385.39999999991</v>
      </c>
    </row>
    <row r="36" spans="1:19" ht="13.5" customHeight="1" x14ac:dyDescent="0.2">
      <c r="A36" s="56" t="s">
        <v>63</v>
      </c>
      <c r="B36" s="57"/>
      <c r="C36" s="58"/>
      <c r="D36" s="81">
        <v>8602.7000000000007</v>
      </c>
      <c r="E36" s="60"/>
      <c r="F36" s="58"/>
      <c r="G36" s="81">
        <v>6861.2999999999993</v>
      </c>
      <c r="H36" s="61"/>
      <c r="I36" s="62">
        <v>1741.4000000000015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5175.5</v>
      </c>
      <c r="D37" s="58"/>
      <c r="E37" s="58"/>
      <c r="F37" s="82">
        <v>4757.5</v>
      </c>
      <c r="G37" s="58"/>
      <c r="H37" s="70"/>
      <c r="I37" s="73">
        <v>418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5020.8999999999996</v>
      </c>
      <c r="D38" s="58"/>
      <c r="E38" s="58"/>
      <c r="F38" s="82">
        <v>2488.3000000000002</v>
      </c>
      <c r="G38" s="58"/>
      <c r="H38" s="70"/>
      <c r="I38" s="73">
        <v>2532.5999999999995</v>
      </c>
      <c r="J38" s="63"/>
      <c r="K38" s="57" t="s">
        <v>69</v>
      </c>
      <c r="L38" s="57"/>
      <c r="M38" s="64"/>
      <c r="N38" s="62">
        <v>1157939.7</v>
      </c>
      <c r="O38" s="57"/>
      <c r="P38" s="64"/>
      <c r="Q38" s="62">
        <v>1052554.3</v>
      </c>
      <c r="R38" s="40"/>
      <c r="S38" s="65">
        <v>105385.39999999991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7795.1</v>
      </c>
      <c r="D40" s="58"/>
      <c r="E40" s="58"/>
      <c r="F40" s="82">
        <v>8761</v>
      </c>
      <c r="G40" s="58"/>
      <c r="H40" s="70"/>
      <c r="I40" s="73">
        <v>-965.89999999999964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-9388.7999999999993</v>
      </c>
      <c r="D41" s="58"/>
      <c r="E41" s="87"/>
      <c r="F41" s="167">
        <v>-9145.5</v>
      </c>
      <c r="G41" s="58"/>
      <c r="H41" s="70"/>
      <c r="I41" s="73">
        <v>-243.29999999999927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1919327.3</v>
      </c>
      <c r="O42" s="57"/>
      <c r="P42" s="64"/>
      <c r="Q42" s="62">
        <v>1908013.0999999999</v>
      </c>
      <c r="R42" s="40"/>
      <c r="S42" s="65">
        <v>11314.200000000186</v>
      </c>
    </row>
    <row r="43" spans="1:19" x14ac:dyDescent="0.2">
      <c r="A43" s="56" t="s">
        <v>104</v>
      </c>
      <c r="B43" s="57"/>
      <c r="C43" s="58"/>
      <c r="D43" s="81">
        <v>402.19999999999982</v>
      </c>
      <c r="E43" s="60"/>
      <c r="F43" s="58"/>
      <c r="G43" s="81">
        <v>402.19999999999982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741374.6</v>
      </c>
      <c r="O44" s="57"/>
      <c r="P44" s="64"/>
      <c r="Q44" s="62">
        <v>741374.6</v>
      </c>
      <c r="R44" s="40"/>
      <c r="S44" s="65">
        <v>0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741374.6</v>
      </c>
      <c r="N45" s="64"/>
      <c r="O45" s="70"/>
      <c r="P45" s="61">
        <v>741374.6</v>
      </c>
      <c r="Q45" s="64"/>
      <c r="R45" s="40"/>
      <c r="S45" s="71">
        <v>0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12414.4</v>
      </c>
      <c r="E47" s="60"/>
      <c r="F47" s="58"/>
      <c r="G47" s="81">
        <v>12412.899999999998</v>
      </c>
      <c r="H47" s="61"/>
      <c r="I47" s="62">
        <v>1.500000000001819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431977.9</v>
      </c>
      <c r="O48" s="57"/>
      <c r="P48" s="64"/>
      <c r="Q48" s="62">
        <v>431977.8</v>
      </c>
      <c r="R48" s="40"/>
      <c r="S48" s="65">
        <v>0.1000000000349246</v>
      </c>
    </row>
    <row r="49" spans="1:19" x14ac:dyDescent="0.2">
      <c r="A49" s="56" t="s">
        <v>76</v>
      </c>
      <c r="B49" s="57"/>
      <c r="C49" s="82">
        <v>3239.5</v>
      </c>
      <c r="D49" s="58"/>
      <c r="E49" s="58"/>
      <c r="F49" s="82">
        <v>3257.3</v>
      </c>
      <c r="G49" s="58"/>
      <c r="H49" s="70"/>
      <c r="I49" s="73">
        <v>-17.800000000000182</v>
      </c>
      <c r="J49" s="63"/>
      <c r="K49" s="57" t="s">
        <v>79</v>
      </c>
      <c r="L49" s="57"/>
      <c r="M49" s="61">
        <v>431977.9</v>
      </c>
      <c r="N49" s="64"/>
      <c r="O49" s="70"/>
      <c r="P49" s="61">
        <v>431977.8</v>
      </c>
      <c r="Q49" s="64"/>
      <c r="R49" s="40"/>
      <c r="S49" s="71">
        <v>0.1000000000349246</v>
      </c>
    </row>
    <row r="50" spans="1:19" x14ac:dyDescent="0.2">
      <c r="A50" s="56" t="s">
        <v>78</v>
      </c>
      <c r="B50" s="57"/>
      <c r="C50" s="82">
        <v>4952.8</v>
      </c>
      <c r="D50" s="58"/>
      <c r="E50" s="58"/>
      <c r="F50" s="82">
        <v>4945.8</v>
      </c>
      <c r="G50" s="58"/>
      <c r="H50" s="70"/>
      <c r="I50" s="73">
        <v>7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429.7</v>
      </c>
      <c r="D51" s="58"/>
      <c r="E51" s="58"/>
      <c r="F51" s="82">
        <v>331</v>
      </c>
      <c r="G51" s="58"/>
      <c r="H51" s="70"/>
      <c r="I51" s="73">
        <v>98.699999999999989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-7290.4</v>
      </c>
      <c r="D52" s="58"/>
      <c r="E52" s="87"/>
      <c r="F52" s="167">
        <v>-7204</v>
      </c>
      <c r="G52" s="58"/>
      <c r="H52" s="70"/>
      <c r="I52" s="73">
        <v>-86.399999999999636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26576.400000000001</v>
      </c>
      <c r="E55" s="60"/>
      <c r="F55" s="58"/>
      <c r="G55" s="81">
        <v>22494.799999999999</v>
      </c>
      <c r="H55" s="61"/>
      <c r="I55" s="62">
        <v>4081.6000000000022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512.9</v>
      </c>
      <c r="D56" s="58"/>
      <c r="E56" s="58"/>
      <c r="F56" s="82">
        <v>581.6</v>
      </c>
      <c r="G56" s="58"/>
      <c r="H56" s="70"/>
      <c r="I56" s="73">
        <v>-68.700000000000045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26066.2</v>
      </c>
      <c r="D57" s="58"/>
      <c r="E57" s="58"/>
      <c r="F57" s="82">
        <v>21915.9</v>
      </c>
      <c r="G57" s="58"/>
      <c r="H57" s="70"/>
      <c r="I57" s="73">
        <v>4150.2999999999993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25470.799999999999</v>
      </c>
      <c r="O62" s="57"/>
      <c r="P62" s="64"/>
      <c r="Q62" s="81">
        <v>14156.7</v>
      </c>
      <c r="R62" s="40"/>
      <c r="S62" s="65">
        <v>11314.099999999999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3077267.0000000005</v>
      </c>
      <c r="E66" s="60"/>
      <c r="F66" s="58"/>
      <c r="G66" s="81">
        <v>2960567.4000000004</v>
      </c>
      <c r="H66" s="61"/>
      <c r="I66" s="62">
        <v>116699.60000000009</v>
      </c>
      <c r="J66" s="63"/>
      <c r="K66" s="57" t="s">
        <v>90</v>
      </c>
      <c r="L66" s="57"/>
      <c r="M66" s="64"/>
      <c r="N66" s="62">
        <v>3077267</v>
      </c>
      <c r="O66" s="57"/>
      <c r="P66" s="64"/>
      <c r="Q66" s="62">
        <v>2960567.4</v>
      </c>
      <c r="R66" s="40"/>
      <c r="S66" s="65">
        <v>116699.60000000009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10428.5</v>
      </c>
      <c r="E69" s="57"/>
      <c r="F69" s="70"/>
      <c r="G69" s="62">
        <v>10939.2</v>
      </c>
      <c r="H69" s="61"/>
      <c r="I69" s="62">
        <v>-510.70000000000073</v>
      </c>
      <c r="J69" s="96"/>
      <c r="K69" s="57" t="s">
        <v>93</v>
      </c>
      <c r="L69" s="57"/>
      <c r="M69" s="64"/>
      <c r="N69" s="62">
        <v>10428.5</v>
      </c>
      <c r="O69" s="57"/>
      <c r="P69" s="64"/>
      <c r="Q69" s="62">
        <v>10767.1</v>
      </c>
      <c r="R69" s="40"/>
      <c r="S69" s="65">
        <v>-338.60000000000036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10428.5</v>
      </c>
      <c r="N70" s="64"/>
      <c r="O70" s="70"/>
      <c r="P70" s="61">
        <v>10767.1</v>
      </c>
      <c r="Q70" s="64"/>
      <c r="R70" s="40"/>
      <c r="S70" s="71">
        <v>-338.60000000000036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3017</v>
      </c>
      <c r="E72" s="57"/>
      <c r="F72" s="70"/>
      <c r="G72" s="62">
        <v>126026.4</v>
      </c>
      <c r="H72" s="61"/>
      <c r="I72" s="62">
        <v>-123009.4</v>
      </c>
      <c r="J72" s="96"/>
      <c r="K72" s="57" t="s">
        <v>96</v>
      </c>
      <c r="L72" s="57"/>
      <c r="M72" s="64"/>
      <c r="N72" s="62">
        <v>3017</v>
      </c>
      <c r="O72" s="57"/>
      <c r="P72" s="64"/>
      <c r="Q72" s="62">
        <v>126026.4</v>
      </c>
      <c r="R72" s="40"/>
      <c r="S72" s="65">
        <v>-123009.4</v>
      </c>
    </row>
    <row r="73" spans="1:19" x14ac:dyDescent="0.2">
      <c r="A73" s="56" t="s">
        <v>23</v>
      </c>
      <c r="B73" s="57"/>
      <c r="C73" s="82">
        <v>3017</v>
      </c>
      <c r="D73" s="70"/>
      <c r="E73" s="70"/>
      <c r="F73" s="61">
        <v>126026.4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3388633.6</v>
      </c>
      <c r="E75" s="57"/>
      <c r="F75" s="70"/>
      <c r="G75" s="62">
        <v>3239445.2</v>
      </c>
      <c r="H75" s="61"/>
      <c r="I75" s="62">
        <v>149188.39999999991</v>
      </c>
      <c r="J75" s="96"/>
      <c r="K75" s="57" t="s">
        <v>98</v>
      </c>
      <c r="L75" s="57"/>
      <c r="M75" s="64"/>
      <c r="N75" s="62">
        <v>3388633.6</v>
      </c>
      <c r="O75" s="57"/>
      <c r="P75" s="64"/>
      <c r="Q75" s="62">
        <v>3239445.2</v>
      </c>
      <c r="R75" s="40"/>
      <c r="S75" s="65">
        <v>149188.39999999991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5646892</v>
      </c>
      <c r="E77" s="57"/>
      <c r="F77" s="70"/>
      <c r="G77" s="62">
        <v>5417076.2999999998</v>
      </c>
      <c r="H77" s="61"/>
      <c r="I77" s="62">
        <v>229815.70000000019</v>
      </c>
      <c r="J77" s="96"/>
      <c r="K77" s="57" t="s">
        <v>100</v>
      </c>
      <c r="L77" s="57"/>
      <c r="M77" s="64"/>
      <c r="N77" s="62">
        <v>5646892</v>
      </c>
      <c r="O77" s="57"/>
      <c r="P77" s="64"/>
      <c r="Q77" s="62">
        <v>5417076.2999999998</v>
      </c>
      <c r="R77" s="40"/>
      <c r="S77" s="65">
        <v>229815.70000000019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9048971.0999999996</v>
      </c>
      <c r="E79" s="57"/>
      <c r="F79" s="70"/>
      <c r="G79" s="62">
        <v>8793487.0999999996</v>
      </c>
      <c r="H79" s="61"/>
      <c r="I79" s="62">
        <v>255484</v>
      </c>
      <c r="J79" s="96"/>
      <c r="K79" s="57" t="s">
        <v>101</v>
      </c>
      <c r="L79" s="57"/>
      <c r="M79" s="64"/>
      <c r="N79" s="62">
        <v>9048971.0999999996</v>
      </c>
      <c r="O79" s="57"/>
      <c r="P79" s="64"/>
      <c r="Q79" s="62">
        <v>8793487.0999999996</v>
      </c>
      <c r="R79" s="40"/>
      <c r="S79" s="65">
        <v>255484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>
    <pageSetUpPr fitToPage="1"/>
  </sheetPr>
  <dimension ref="A1:S184"/>
  <sheetViews>
    <sheetView showGridLines="0" topLeftCell="A40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121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42064</v>
      </c>
      <c r="D11" s="135" t="s">
        <v>4</v>
      </c>
      <c r="E11" s="136">
        <v>42094</v>
      </c>
      <c r="F11" s="130"/>
      <c r="G11" s="133" t="s">
        <v>3</v>
      </c>
      <c r="H11" s="134">
        <v>42036</v>
      </c>
      <c r="I11" s="135" t="s">
        <v>4</v>
      </c>
      <c r="J11" s="136">
        <v>42063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36576.700000000004</v>
      </c>
      <c r="F14" s="1"/>
      <c r="G14" s="1"/>
      <c r="H14" s="1"/>
      <c r="I14" s="1"/>
      <c r="J14" s="150">
        <v>32121</v>
      </c>
      <c r="K14" s="130"/>
      <c r="L14" s="150">
        <v>4455.7000000000044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34155.1</v>
      </c>
      <c r="D15" s="1"/>
      <c r="E15" s="1"/>
      <c r="F15" s="1"/>
      <c r="G15" s="1"/>
      <c r="H15" s="2">
        <v>30128.7</v>
      </c>
      <c r="I15" s="1"/>
      <c r="J15" s="1"/>
      <c r="K15" s="130"/>
      <c r="L15" s="2">
        <v>4026.3999999999978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511.4</v>
      </c>
      <c r="D16" s="1"/>
      <c r="E16" s="1"/>
      <c r="F16" s="1"/>
      <c r="G16" s="1"/>
      <c r="H16" s="2">
        <v>359.1</v>
      </c>
      <c r="I16" s="1"/>
      <c r="J16" s="1"/>
      <c r="K16" s="130"/>
      <c r="L16" s="2">
        <v>152.29999999999995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1568.4</v>
      </c>
      <c r="D17" s="1"/>
      <c r="E17" s="1"/>
      <c r="F17" s="1"/>
      <c r="G17" s="1"/>
      <c r="H17" s="2">
        <v>1498.9</v>
      </c>
      <c r="I17" s="1"/>
      <c r="J17" s="1"/>
      <c r="K17" s="130"/>
      <c r="L17" s="2">
        <v>69.5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341.8</v>
      </c>
      <c r="D18" s="1"/>
      <c r="E18" s="1"/>
      <c r="F18" s="1"/>
      <c r="G18" s="1"/>
      <c r="H18" s="1">
        <v>134.30000000000001</v>
      </c>
      <c r="I18" s="1"/>
      <c r="J18" s="1"/>
      <c r="K18" s="130"/>
      <c r="L18" s="2">
        <v>207.5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5477.5000000000009</v>
      </c>
      <c r="F20" s="1"/>
      <c r="G20" s="1"/>
      <c r="H20" s="1"/>
      <c r="I20" s="1"/>
      <c r="J20" s="150">
        <v>3542.7999999999997</v>
      </c>
      <c r="K20" s="130"/>
      <c r="L20" s="150">
        <v>1934.7000000000012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3981.7000000000003</v>
      </c>
      <c r="D21" s="1"/>
      <c r="E21" s="1"/>
      <c r="F21" s="1"/>
      <c r="G21" s="1"/>
      <c r="H21" s="2">
        <v>3539.7</v>
      </c>
      <c r="I21" s="1"/>
      <c r="J21" s="1"/>
      <c r="K21" s="130"/>
      <c r="L21" s="2">
        <v>442.00000000000045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1213</v>
      </c>
      <c r="D22" s="1"/>
      <c r="E22" s="1"/>
      <c r="F22" s="1"/>
      <c r="G22" s="1"/>
      <c r="H22" s="2">
        <v>3.1</v>
      </c>
      <c r="I22" s="1"/>
      <c r="J22" s="1"/>
      <c r="K22" s="130"/>
      <c r="L22" s="2">
        <v>1209.9000000000001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282.8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282.8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31099.200000000004</v>
      </c>
      <c r="F25" s="3"/>
      <c r="G25" s="3"/>
      <c r="H25" s="3"/>
      <c r="I25" s="3"/>
      <c r="J25" s="154">
        <v>28578.2</v>
      </c>
      <c r="K25" s="137"/>
      <c r="L25" s="154">
        <v>2521.0000000000036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-6258.8</v>
      </c>
      <c r="F27" s="1"/>
      <c r="G27" s="1"/>
      <c r="H27" s="1"/>
      <c r="I27" s="1"/>
      <c r="J27" s="150">
        <v>-4531.3999999999996</v>
      </c>
      <c r="K27" s="130"/>
      <c r="L27" s="150">
        <v>-1727.4000000000005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9</v>
      </c>
      <c r="F29" s="1"/>
      <c r="G29" s="1"/>
      <c r="H29" s="1"/>
      <c r="I29" s="1"/>
      <c r="J29" s="150">
        <v>51</v>
      </c>
      <c r="K29" s="130"/>
      <c r="L29" s="150">
        <v>-42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9</v>
      </c>
      <c r="D30" s="1"/>
      <c r="E30" s="1"/>
      <c r="F30" s="1"/>
      <c r="G30" s="1"/>
      <c r="H30" s="1">
        <v>51</v>
      </c>
      <c r="I30" s="1"/>
      <c r="J30" s="1"/>
      <c r="K30" s="130"/>
      <c r="L30" s="2">
        <v>-42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6267.8</v>
      </c>
      <c r="F33" s="1"/>
      <c r="G33" s="1"/>
      <c r="H33" s="1"/>
      <c r="I33" s="1"/>
      <c r="J33" s="150">
        <v>4582.3999999999996</v>
      </c>
      <c r="K33" s="130"/>
      <c r="L33" s="150">
        <v>1685.4000000000005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1244.8</v>
      </c>
      <c r="D34" s="1"/>
      <c r="E34" s="1"/>
      <c r="F34" s="1"/>
      <c r="G34" s="1"/>
      <c r="H34" s="2">
        <v>1225.8</v>
      </c>
      <c r="I34" s="1"/>
      <c r="J34" s="1"/>
      <c r="K34" s="130"/>
      <c r="L34" s="2">
        <v>19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5023</v>
      </c>
      <c r="D35" s="1"/>
      <c r="E35" s="1"/>
      <c r="F35" s="1"/>
      <c r="G35" s="1"/>
      <c r="H35" s="1">
        <v>3356.5999999999995</v>
      </c>
      <c r="I35" s="1"/>
      <c r="J35" s="1"/>
      <c r="K35" s="130"/>
      <c r="L35" s="2">
        <v>1666.4000000000005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24840.400000000005</v>
      </c>
      <c r="F38" s="1"/>
      <c r="G38" s="1"/>
      <c r="H38" s="1"/>
      <c r="I38" s="1"/>
      <c r="J38" s="150">
        <v>24046.800000000003</v>
      </c>
      <c r="K38" s="130"/>
      <c r="L38" s="150">
        <v>793.60000000000218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4135</v>
      </c>
      <c r="F40" s="1"/>
      <c r="G40" s="1"/>
      <c r="H40" s="1"/>
      <c r="I40" s="1"/>
      <c r="J40" s="2">
        <v>13620.499999999998</v>
      </c>
      <c r="K40" s="130"/>
      <c r="L40" s="2">
        <v>-9485.4999999999982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3735.2</v>
      </c>
      <c r="D41" s="1"/>
      <c r="E41" s="1"/>
      <c r="F41" s="1"/>
      <c r="G41" s="1"/>
      <c r="H41" s="2">
        <v>13322.3</v>
      </c>
      <c r="I41" s="1"/>
      <c r="J41" s="1"/>
      <c r="K41" s="130"/>
      <c r="L41" s="2">
        <v>-9587.0999999999985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391</v>
      </c>
      <c r="D42" s="1"/>
      <c r="E42" s="1"/>
      <c r="F42" s="1"/>
      <c r="G42" s="1"/>
      <c r="H42" s="2">
        <v>294.3</v>
      </c>
      <c r="I42" s="1"/>
      <c r="J42" s="1"/>
      <c r="K42" s="130"/>
      <c r="L42" s="2">
        <v>96.699999999999989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8.8000000000000007</v>
      </c>
      <c r="D43" s="1"/>
      <c r="E43" s="1"/>
      <c r="F43" s="1"/>
      <c r="G43" s="1"/>
      <c r="H43" s="1">
        <v>3.9</v>
      </c>
      <c r="I43" s="1"/>
      <c r="J43" s="1"/>
      <c r="K43" s="130"/>
      <c r="L43" s="2">
        <v>4.9000000000000004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108.3</v>
      </c>
      <c r="F45" s="1"/>
      <c r="G45" s="1"/>
      <c r="H45" s="1"/>
      <c r="I45" s="1"/>
      <c r="J45" s="150">
        <v>108.2</v>
      </c>
      <c r="K45" s="130"/>
      <c r="L45" s="150">
        <v>9.9999999999994316E-2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46.4</v>
      </c>
      <c r="F47" s="1"/>
      <c r="G47" s="1"/>
      <c r="H47" s="1"/>
      <c r="I47" s="1"/>
      <c r="J47" s="150">
        <v>46.4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20550.700000000004</v>
      </c>
      <c r="F49" s="3"/>
      <c r="G49" s="3"/>
      <c r="H49" s="3"/>
      <c r="I49" s="3"/>
      <c r="J49" s="154">
        <v>10271.700000000004</v>
      </c>
      <c r="K49" s="137"/>
      <c r="L49" s="154">
        <v>10279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2390.6999999999998</v>
      </c>
      <c r="F51" s="1"/>
      <c r="G51" s="1"/>
      <c r="H51" s="1"/>
      <c r="I51" s="1"/>
      <c r="J51" s="150">
        <v>1950.3</v>
      </c>
      <c r="K51" s="130"/>
      <c r="L51" s="150">
        <v>440.39999999999986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2390.6999999999998</v>
      </c>
      <c r="D52" s="1"/>
      <c r="E52" s="1"/>
      <c r="F52" s="1"/>
      <c r="G52" s="1"/>
      <c r="H52" s="1">
        <v>1950.3</v>
      </c>
      <c r="I52" s="1"/>
      <c r="J52" s="1"/>
      <c r="K52" s="130"/>
      <c r="L52" s="2">
        <v>440.39999999999986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319.5</v>
      </c>
      <c r="F54" s="1"/>
      <c r="G54" s="1"/>
      <c r="H54" s="1"/>
      <c r="I54" s="1"/>
      <c r="J54" s="150">
        <v>907.9</v>
      </c>
      <c r="K54" s="130"/>
      <c r="L54" s="150">
        <v>-588.4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319.5</v>
      </c>
      <c r="D55" s="1"/>
      <c r="E55" s="1"/>
      <c r="F55" s="1"/>
      <c r="G55" s="1"/>
      <c r="H55" s="1">
        <v>907.9</v>
      </c>
      <c r="I55" s="1"/>
      <c r="J55" s="1"/>
      <c r="K55" s="130"/>
      <c r="L55" s="2">
        <v>-588.4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2071.1999999999998</v>
      </c>
      <c r="F57" s="3"/>
      <c r="G57" s="3"/>
      <c r="H57" s="1"/>
      <c r="I57" s="1"/>
      <c r="J57" s="154">
        <v>1042.4000000000001</v>
      </c>
      <c r="K57" s="137"/>
      <c r="L57" s="154">
        <v>1028.7999999999997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22621.900000000005</v>
      </c>
      <c r="F61" s="3"/>
      <c r="G61" s="3"/>
      <c r="H61" s="1"/>
      <c r="I61" s="1"/>
      <c r="J61" s="154">
        <v>11314.100000000004</v>
      </c>
      <c r="K61" s="137"/>
      <c r="L61" s="154">
        <v>11307.800000000001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3" transitionEvaluation="1">
    <pageSetUpPr fitToPage="1"/>
  </sheetPr>
  <dimension ref="A1:S159"/>
  <sheetViews>
    <sheetView showGridLines="0" topLeftCell="A53" zoomScale="75" workbookViewId="0">
      <selection activeCell="G97" sqref="G97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7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121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122</v>
      </c>
      <c r="D9" s="37"/>
      <c r="E9" s="35"/>
      <c r="F9" s="36" t="s">
        <v>120</v>
      </c>
      <c r="G9" s="37"/>
      <c r="H9" s="35"/>
      <c r="I9" s="38" t="s">
        <v>103</v>
      </c>
      <c r="J9" s="39"/>
      <c r="K9" s="35"/>
      <c r="L9" s="35"/>
      <c r="M9" s="36" t="s">
        <v>122</v>
      </c>
      <c r="N9" s="35"/>
      <c r="O9" s="35"/>
      <c r="P9" s="36" t="s">
        <v>120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74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175504.6</v>
      </c>
      <c r="E12" s="60"/>
      <c r="F12" s="58"/>
      <c r="G12" s="59">
        <v>167617.9</v>
      </c>
      <c r="H12" s="61"/>
      <c r="I12" s="62">
        <v>7886.7000000000116</v>
      </c>
      <c r="J12" s="63"/>
      <c r="K12" s="57" t="s">
        <v>38</v>
      </c>
      <c r="L12" s="57"/>
      <c r="M12" s="64"/>
      <c r="N12" s="62">
        <v>118659.8</v>
      </c>
      <c r="O12" s="57"/>
      <c r="P12" s="64"/>
      <c r="Q12" s="62">
        <v>108728.1</v>
      </c>
      <c r="R12" s="40"/>
      <c r="S12" s="65">
        <v>9931.6999999999971</v>
      </c>
    </row>
    <row r="13" spans="1:19" x14ac:dyDescent="0.2">
      <c r="A13" s="66" t="s">
        <v>39</v>
      </c>
      <c r="B13" s="67"/>
      <c r="C13" s="58"/>
      <c r="D13" s="169">
        <v>-63.4</v>
      </c>
      <c r="E13" s="68"/>
      <c r="F13" s="58"/>
      <c r="G13" s="166">
        <v>-54.6</v>
      </c>
      <c r="H13" s="69"/>
      <c r="I13" s="62">
        <v>-8.7999999999999972</v>
      </c>
      <c r="J13" s="63"/>
      <c r="K13" s="57" t="s">
        <v>43</v>
      </c>
      <c r="L13" s="57"/>
      <c r="M13" s="61">
        <v>118659.8</v>
      </c>
      <c r="N13" s="64"/>
      <c r="O13" s="70"/>
      <c r="P13" s="61">
        <v>108728.1</v>
      </c>
      <c r="Q13" s="64"/>
      <c r="R13" s="40"/>
      <c r="S13" s="71">
        <v>9931.6999999999971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676618.5</v>
      </c>
      <c r="O15" s="57"/>
      <c r="P15" s="64"/>
      <c r="Q15" s="62">
        <v>606841.1</v>
      </c>
      <c r="R15" s="40"/>
      <c r="S15" s="65">
        <v>69777.400000000023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676618.5</v>
      </c>
      <c r="N16" s="64"/>
      <c r="O16" s="70"/>
      <c r="P16" s="61">
        <v>606841.1</v>
      </c>
      <c r="Q16" s="64"/>
      <c r="R16" s="40"/>
      <c r="S16" s="71">
        <v>69777.400000000023</v>
      </c>
    </row>
    <row r="17" spans="1:19" x14ac:dyDescent="0.2">
      <c r="A17" s="56" t="s">
        <v>41</v>
      </c>
      <c r="B17" s="57"/>
      <c r="C17" s="58"/>
      <c r="D17" s="81">
        <v>99354.6</v>
      </c>
      <c r="E17" s="60"/>
      <c r="F17" s="58"/>
      <c r="G17" s="81">
        <v>103149.2</v>
      </c>
      <c r="H17" s="61"/>
      <c r="I17" s="62">
        <v>-3794.5999999999913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99354.6</v>
      </c>
      <c r="D18" s="58"/>
      <c r="E18" s="58"/>
      <c r="F18" s="82">
        <v>103149.2</v>
      </c>
      <c r="G18" s="58"/>
      <c r="H18" s="70"/>
      <c r="I18" s="73">
        <v>-3794.5999999999913</v>
      </c>
      <c r="J18" s="63"/>
      <c r="K18" s="57" t="s">
        <v>50</v>
      </c>
      <c r="L18" s="57"/>
      <c r="M18" s="64"/>
      <c r="N18" s="62">
        <v>37854.400000000001</v>
      </c>
      <c r="O18" s="57"/>
      <c r="P18" s="64"/>
      <c r="Q18" s="62">
        <v>31985.4</v>
      </c>
      <c r="R18" s="40"/>
      <c r="S18" s="65">
        <v>5869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21293.7</v>
      </c>
      <c r="N19" s="64"/>
      <c r="O19" s="70"/>
      <c r="P19" s="61">
        <v>16127.7</v>
      </c>
      <c r="Q19" s="64"/>
      <c r="R19" s="40"/>
      <c r="S19" s="71">
        <v>5166</v>
      </c>
    </row>
    <row r="20" spans="1:19" x14ac:dyDescent="0.2">
      <c r="A20" s="56" t="s">
        <v>107</v>
      </c>
      <c r="B20" s="57"/>
      <c r="C20" s="58"/>
      <c r="D20" s="81">
        <v>2917546</v>
      </c>
      <c r="E20" s="60"/>
      <c r="F20" s="58"/>
      <c r="G20" s="81">
        <v>2750753.1</v>
      </c>
      <c r="H20" s="61"/>
      <c r="I20" s="62">
        <v>166792.89999999991</v>
      </c>
      <c r="J20" s="63"/>
      <c r="K20" s="57" t="s">
        <v>54</v>
      </c>
      <c r="L20" s="57"/>
      <c r="M20" s="61">
        <v>0.1</v>
      </c>
      <c r="N20" s="64"/>
      <c r="O20" s="70"/>
      <c r="P20" s="61">
        <v>0.1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16560.600000000002</v>
      </c>
      <c r="N21" s="64"/>
      <c r="O21" s="70"/>
      <c r="P21" s="61">
        <v>15857.6</v>
      </c>
      <c r="Q21" s="64"/>
      <c r="R21" s="40"/>
      <c r="S21" s="71">
        <v>703.00000000000182</v>
      </c>
    </row>
    <row r="22" spans="1:19" x14ac:dyDescent="0.2">
      <c r="A22" s="56" t="s">
        <v>106</v>
      </c>
      <c r="B22" s="57"/>
      <c r="C22" s="82">
        <v>2917546</v>
      </c>
      <c r="D22" s="58"/>
      <c r="E22" s="58"/>
      <c r="F22" s="82">
        <v>2750753.1</v>
      </c>
      <c r="G22" s="58"/>
      <c r="H22" s="70"/>
      <c r="I22" s="73">
        <v>166792.89999999991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3052228.4</v>
      </c>
      <c r="D23" s="58"/>
      <c r="E23" s="58"/>
      <c r="F23" s="82">
        <v>2897057.7</v>
      </c>
      <c r="G23" s="58"/>
      <c r="H23" s="70"/>
      <c r="I23" s="73">
        <v>155170.69999999972</v>
      </c>
      <c r="J23" s="63"/>
      <c r="K23" s="57" t="s">
        <v>57</v>
      </c>
      <c r="L23" s="57"/>
      <c r="M23" s="64"/>
      <c r="N23" s="62">
        <v>2673.4</v>
      </c>
      <c r="O23" s="57"/>
      <c r="P23" s="64"/>
      <c r="Q23" s="62">
        <v>2691.9</v>
      </c>
      <c r="R23" s="40"/>
      <c r="S23" s="65">
        <v>-18.5</v>
      </c>
    </row>
    <row r="24" spans="1:19" x14ac:dyDescent="0.2">
      <c r="A24" s="56" t="s">
        <v>49</v>
      </c>
      <c r="B24" s="57"/>
      <c r="C24" s="82">
        <v>93038.7</v>
      </c>
      <c r="D24" s="58"/>
      <c r="E24" s="58"/>
      <c r="F24" s="82">
        <v>73649.2</v>
      </c>
      <c r="G24" s="58"/>
      <c r="H24" s="70"/>
      <c r="I24" s="73">
        <v>19389.5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35152</v>
      </c>
      <c r="D25" s="58"/>
      <c r="E25" s="58"/>
      <c r="F25" s="82">
        <v>36887.300000000003</v>
      </c>
      <c r="G25" s="58"/>
      <c r="H25" s="70"/>
      <c r="I25" s="73">
        <v>-1735.3000000000029</v>
      </c>
      <c r="J25" s="63"/>
      <c r="K25" s="57" t="s">
        <v>58</v>
      </c>
      <c r="L25" s="57"/>
      <c r="M25" s="64"/>
      <c r="N25" s="62">
        <v>475184.5</v>
      </c>
      <c r="O25" s="57"/>
      <c r="P25" s="64"/>
      <c r="Q25" s="62">
        <v>400691.20000000001</v>
      </c>
      <c r="R25" s="40"/>
      <c r="S25" s="65">
        <v>74493.299999999988</v>
      </c>
    </row>
    <row r="26" spans="1:19" x14ac:dyDescent="0.2">
      <c r="A26" s="56" t="s">
        <v>53</v>
      </c>
      <c r="B26" s="57"/>
      <c r="C26" s="82">
        <v>74886.2</v>
      </c>
      <c r="D26" s="58"/>
      <c r="E26" s="58"/>
      <c r="F26" s="82">
        <v>80572.899999999994</v>
      </c>
      <c r="G26" s="58"/>
      <c r="H26" s="70"/>
      <c r="I26" s="73">
        <v>-5686.6999999999971</v>
      </c>
      <c r="J26" s="63"/>
      <c r="K26" s="57" t="s">
        <v>59</v>
      </c>
      <c r="L26" s="57"/>
      <c r="M26" s="61">
        <v>831.3</v>
      </c>
      <c r="N26" s="64"/>
      <c r="O26" s="70"/>
      <c r="P26" s="61">
        <v>949.5</v>
      </c>
      <c r="Q26" s="64"/>
      <c r="R26" s="40"/>
      <c r="S26" s="71">
        <v>-118.20000000000005</v>
      </c>
    </row>
    <row r="27" spans="1:19" x14ac:dyDescent="0.2">
      <c r="A27" s="56" t="s">
        <v>55</v>
      </c>
      <c r="B27" s="57"/>
      <c r="C27" s="82">
        <v>143267.9</v>
      </c>
      <c r="D27" s="58"/>
      <c r="E27" s="58"/>
      <c r="F27" s="82">
        <v>139972.20000000001</v>
      </c>
      <c r="G27" s="58"/>
      <c r="H27" s="70"/>
      <c r="I27" s="73">
        <v>3295.6999999999825</v>
      </c>
      <c r="J27" s="63"/>
      <c r="K27" s="57" t="s">
        <v>60</v>
      </c>
      <c r="L27" s="57"/>
      <c r="M27" s="61">
        <v>271492.40000000002</v>
      </c>
      <c r="N27" s="64"/>
      <c r="O27" s="70"/>
      <c r="P27" s="61">
        <v>193882.7</v>
      </c>
      <c r="Q27" s="64"/>
      <c r="R27" s="40"/>
      <c r="S27" s="71">
        <v>77609.700000000012</v>
      </c>
    </row>
    <row r="28" spans="1:19" x14ac:dyDescent="0.2">
      <c r="A28" s="56" t="s">
        <v>45</v>
      </c>
      <c r="B28" s="57"/>
      <c r="C28" s="168">
        <v>-481027.2</v>
      </c>
      <c r="D28" s="58"/>
      <c r="E28" s="58"/>
      <c r="F28" s="167">
        <v>-477386.2</v>
      </c>
      <c r="G28" s="58"/>
      <c r="H28" s="70"/>
      <c r="I28" s="73">
        <v>-3641</v>
      </c>
      <c r="J28" s="63"/>
      <c r="K28" s="57" t="s">
        <v>43</v>
      </c>
      <c r="L28" s="57"/>
      <c r="M28" s="61">
        <v>202860.79999999999</v>
      </c>
      <c r="N28" s="64"/>
      <c r="O28" s="70"/>
      <c r="P28" s="61">
        <v>205859</v>
      </c>
      <c r="Q28" s="64"/>
      <c r="R28" s="40"/>
      <c r="S28" s="71">
        <v>-2998.2000000000116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5810</v>
      </c>
      <c r="O30" s="57"/>
      <c r="P30" s="64"/>
      <c r="Q30" s="62">
        <v>7002</v>
      </c>
      <c r="R30" s="40"/>
      <c r="S30" s="65">
        <v>-1192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684.8</v>
      </c>
      <c r="N31" s="64"/>
      <c r="O31" s="70"/>
      <c r="P31" s="61">
        <v>439</v>
      </c>
      <c r="Q31" s="64"/>
      <c r="R31" s="40"/>
      <c r="S31" s="71">
        <v>245.79999999999995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846.1</v>
      </c>
      <c r="N32" s="64"/>
      <c r="O32" s="70"/>
      <c r="P32" s="61">
        <v>1220.0999999999999</v>
      </c>
      <c r="Q32" s="64"/>
      <c r="R32" s="40"/>
      <c r="S32" s="71">
        <v>-373.99999999999989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4279.0999999999995</v>
      </c>
      <c r="N33" s="64"/>
      <c r="O33" s="70"/>
      <c r="P33" s="61">
        <v>5342.9</v>
      </c>
      <c r="Q33" s="64"/>
      <c r="R33" s="40"/>
      <c r="S33" s="71">
        <v>-1063.8000000000002</v>
      </c>
    </row>
    <row r="34" spans="1:19" x14ac:dyDescent="0.2">
      <c r="A34" s="56" t="s">
        <v>61</v>
      </c>
      <c r="B34" s="57"/>
      <c r="C34" s="58"/>
      <c r="D34" s="166">
        <v>0</v>
      </c>
      <c r="E34" s="68"/>
      <c r="F34" s="58"/>
      <c r="G34" s="166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1316800.6000000001</v>
      </c>
      <c r="O35" s="57"/>
      <c r="P35" s="64"/>
      <c r="Q35" s="62">
        <v>1157939.7</v>
      </c>
      <c r="R35" s="40"/>
      <c r="S35" s="65">
        <v>158860.90000000014</v>
      </c>
    </row>
    <row r="36" spans="1:19" ht="13.5" customHeight="1" x14ac:dyDescent="0.2">
      <c r="A36" s="56" t="s">
        <v>63</v>
      </c>
      <c r="B36" s="57"/>
      <c r="C36" s="58"/>
      <c r="D36" s="81">
        <v>11843.900000000001</v>
      </c>
      <c r="E36" s="60"/>
      <c r="F36" s="58"/>
      <c r="G36" s="81">
        <v>8602.7000000000007</v>
      </c>
      <c r="H36" s="61"/>
      <c r="I36" s="62">
        <v>3241.2000000000007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5065.7</v>
      </c>
      <c r="D37" s="58"/>
      <c r="E37" s="58"/>
      <c r="F37" s="82">
        <v>5175.5</v>
      </c>
      <c r="G37" s="58"/>
      <c r="H37" s="70"/>
      <c r="I37" s="73">
        <v>-109.80000000000018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7555.1</v>
      </c>
      <c r="D38" s="58"/>
      <c r="E38" s="58"/>
      <c r="F38" s="82">
        <v>5020.8999999999996</v>
      </c>
      <c r="G38" s="58"/>
      <c r="H38" s="70"/>
      <c r="I38" s="73">
        <v>2534.2000000000007</v>
      </c>
      <c r="J38" s="63"/>
      <c r="K38" s="57" t="s">
        <v>69</v>
      </c>
      <c r="L38" s="57"/>
      <c r="M38" s="64"/>
      <c r="N38" s="62">
        <v>1316800.6000000001</v>
      </c>
      <c r="O38" s="57"/>
      <c r="P38" s="64"/>
      <c r="Q38" s="62">
        <v>1157939.7</v>
      </c>
      <c r="R38" s="40"/>
      <c r="S38" s="65">
        <v>158860.90000000014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9088.1</v>
      </c>
      <c r="D40" s="58"/>
      <c r="E40" s="58"/>
      <c r="F40" s="82">
        <v>7795.1</v>
      </c>
      <c r="G40" s="58"/>
      <c r="H40" s="70"/>
      <c r="I40" s="73">
        <v>1293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-9865</v>
      </c>
      <c r="D41" s="58"/>
      <c r="E41" s="87"/>
      <c r="F41" s="167">
        <v>-9388.7999999999993</v>
      </c>
      <c r="G41" s="58"/>
      <c r="H41" s="70"/>
      <c r="I41" s="73">
        <v>-476.20000000000073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1941949.0999999999</v>
      </c>
      <c r="O42" s="57"/>
      <c r="P42" s="64"/>
      <c r="Q42" s="62">
        <v>1919327.3</v>
      </c>
      <c r="R42" s="40"/>
      <c r="S42" s="65">
        <v>22621.799999999814</v>
      </c>
    </row>
    <row r="43" spans="1:19" x14ac:dyDescent="0.2">
      <c r="A43" s="56" t="s">
        <v>104</v>
      </c>
      <c r="B43" s="57"/>
      <c r="C43" s="58"/>
      <c r="D43" s="81">
        <v>402.19999999999982</v>
      </c>
      <c r="E43" s="60"/>
      <c r="F43" s="58"/>
      <c r="G43" s="81">
        <v>402.19999999999982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801677.1</v>
      </c>
      <c r="O44" s="57"/>
      <c r="P44" s="64"/>
      <c r="Q44" s="62">
        <v>741374.6</v>
      </c>
      <c r="R44" s="40"/>
      <c r="S44" s="65">
        <v>60302.5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801677.1</v>
      </c>
      <c r="N45" s="64"/>
      <c r="O45" s="70"/>
      <c r="P45" s="61">
        <v>741374.6</v>
      </c>
      <c r="Q45" s="64"/>
      <c r="R45" s="40"/>
      <c r="S45" s="71">
        <v>60302.5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12313.5</v>
      </c>
      <c r="E47" s="60"/>
      <c r="F47" s="58"/>
      <c r="G47" s="81">
        <v>12414.4</v>
      </c>
      <c r="H47" s="61"/>
      <c r="I47" s="62">
        <v>-100.89999999999964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371675.3</v>
      </c>
      <c r="O48" s="57"/>
      <c r="P48" s="64"/>
      <c r="Q48" s="62">
        <v>431977.9</v>
      </c>
      <c r="R48" s="40"/>
      <c r="S48" s="65">
        <v>-60302.600000000035</v>
      </c>
    </row>
    <row r="49" spans="1:19" x14ac:dyDescent="0.2">
      <c r="A49" s="56" t="s">
        <v>76</v>
      </c>
      <c r="B49" s="57"/>
      <c r="C49" s="82">
        <v>3248.6</v>
      </c>
      <c r="D49" s="58"/>
      <c r="E49" s="58"/>
      <c r="F49" s="82">
        <v>3239.5</v>
      </c>
      <c r="G49" s="58"/>
      <c r="H49" s="70"/>
      <c r="I49" s="73">
        <v>9.0999999999999091</v>
      </c>
      <c r="J49" s="63"/>
      <c r="K49" s="57" t="s">
        <v>79</v>
      </c>
      <c r="L49" s="57"/>
      <c r="M49" s="61">
        <v>371675.3</v>
      </c>
      <c r="N49" s="64"/>
      <c r="O49" s="70"/>
      <c r="P49" s="61">
        <v>431977.9</v>
      </c>
      <c r="Q49" s="64"/>
      <c r="R49" s="40"/>
      <c r="S49" s="71">
        <v>-60302.600000000035</v>
      </c>
    </row>
    <row r="50" spans="1:19" x14ac:dyDescent="0.2">
      <c r="A50" s="56" t="s">
        <v>78</v>
      </c>
      <c r="B50" s="57"/>
      <c r="C50" s="82">
        <v>4955.2</v>
      </c>
      <c r="D50" s="58"/>
      <c r="E50" s="58"/>
      <c r="F50" s="82">
        <v>4952.8</v>
      </c>
      <c r="G50" s="58"/>
      <c r="H50" s="70"/>
      <c r="I50" s="73">
        <v>2.3999999999996362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429.7</v>
      </c>
      <c r="D51" s="58"/>
      <c r="E51" s="58"/>
      <c r="F51" s="82">
        <v>429.7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-7402.8</v>
      </c>
      <c r="D52" s="58"/>
      <c r="E52" s="87"/>
      <c r="F52" s="167">
        <v>-7290.4</v>
      </c>
      <c r="G52" s="58"/>
      <c r="H52" s="70"/>
      <c r="I52" s="73">
        <v>-112.40000000000055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34042.600000000006</v>
      </c>
      <c r="E55" s="60"/>
      <c r="F55" s="58"/>
      <c r="G55" s="81">
        <v>26576.400000000001</v>
      </c>
      <c r="H55" s="61"/>
      <c r="I55" s="62">
        <v>7466.2000000000044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423.79999999999995</v>
      </c>
      <c r="D56" s="58"/>
      <c r="E56" s="58"/>
      <c r="F56" s="82">
        <v>512.9</v>
      </c>
      <c r="G56" s="58"/>
      <c r="H56" s="70"/>
      <c r="I56" s="73">
        <v>-89.100000000000023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33621.5</v>
      </c>
      <c r="D57" s="58"/>
      <c r="E57" s="58"/>
      <c r="F57" s="82">
        <v>26066.2</v>
      </c>
      <c r="G57" s="58"/>
      <c r="H57" s="70"/>
      <c r="I57" s="73">
        <v>7555.2999999999993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48092.7</v>
      </c>
      <c r="O62" s="57"/>
      <c r="P62" s="64"/>
      <c r="Q62" s="81">
        <v>25470.799999999999</v>
      </c>
      <c r="R62" s="40"/>
      <c r="S62" s="65">
        <v>22621.899999999998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3258749.7</v>
      </c>
      <c r="E66" s="60"/>
      <c r="F66" s="58"/>
      <c r="G66" s="81">
        <v>3077267.0000000005</v>
      </c>
      <c r="H66" s="61"/>
      <c r="I66" s="62">
        <v>181482.69999999972</v>
      </c>
      <c r="J66" s="63"/>
      <c r="K66" s="57" t="s">
        <v>90</v>
      </c>
      <c r="L66" s="57"/>
      <c r="M66" s="64"/>
      <c r="N66" s="62">
        <v>3258749.7</v>
      </c>
      <c r="O66" s="57"/>
      <c r="P66" s="64"/>
      <c r="Q66" s="62">
        <v>3077267</v>
      </c>
      <c r="R66" s="40"/>
      <c r="S66" s="65">
        <v>181482.70000000019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10257.9</v>
      </c>
      <c r="E69" s="57"/>
      <c r="F69" s="70"/>
      <c r="G69" s="62">
        <v>10428.5</v>
      </c>
      <c r="H69" s="61"/>
      <c r="I69" s="62">
        <v>-170.60000000000036</v>
      </c>
      <c r="J69" s="96"/>
      <c r="K69" s="57" t="s">
        <v>93</v>
      </c>
      <c r="L69" s="57"/>
      <c r="M69" s="64"/>
      <c r="N69" s="62">
        <v>10257.9</v>
      </c>
      <c r="O69" s="57"/>
      <c r="P69" s="64"/>
      <c r="Q69" s="62">
        <v>10428.5</v>
      </c>
      <c r="R69" s="40"/>
      <c r="S69" s="65">
        <v>-170.60000000000036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10257.9</v>
      </c>
      <c r="N70" s="64"/>
      <c r="O70" s="70"/>
      <c r="P70" s="61">
        <v>10428.5</v>
      </c>
      <c r="Q70" s="64"/>
      <c r="R70" s="40"/>
      <c r="S70" s="71">
        <v>-170.60000000000036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137015.9</v>
      </c>
      <c r="E72" s="57"/>
      <c r="F72" s="70"/>
      <c r="G72" s="62">
        <v>130740.9</v>
      </c>
      <c r="H72" s="61"/>
      <c r="I72" s="62">
        <v>6275</v>
      </c>
      <c r="J72" s="96"/>
      <c r="K72" s="57" t="s">
        <v>96</v>
      </c>
      <c r="L72" s="57"/>
      <c r="M72" s="64"/>
      <c r="N72" s="62">
        <v>137015.9</v>
      </c>
      <c r="O72" s="57"/>
      <c r="P72" s="64"/>
      <c r="Q72" s="62">
        <v>130740.9</v>
      </c>
      <c r="R72" s="40"/>
      <c r="S72" s="65">
        <v>6275</v>
      </c>
    </row>
    <row r="73" spans="1:19" x14ac:dyDescent="0.2">
      <c r="A73" s="56" t="s">
        <v>23</v>
      </c>
      <c r="B73" s="57"/>
      <c r="C73" s="82">
        <v>137015.9</v>
      </c>
      <c r="D73" s="70"/>
      <c r="E73" s="70"/>
      <c r="F73" s="61">
        <v>130740.9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3537677.8</v>
      </c>
      <c r="E75" s="57"/>
      <c r="F75" s="70"/>
      <c r="G75" s="62">
        <v>3388633.6</v>
      </c>
      <c r="H75" s="61"/>
      <c r="I75" s="62">
        <v>149044.19999999972</v>
      </c>
      <c r="J75" s="96"/>
      <c r="K75" s="57" t="s">
        <v>98</v>
      </c>
      <c r="L75" s="57"/>
      <c r="M75" s="64"/>
      <c r="N75" s="62">
        <v>3537677.8</v>
      </c>
      <c r="O75" s="57"/>
      <c r="P75" s="64"/>
      <c r="Q75" s="62">
        <v>3388633.6</v>
      </c>
      <c r="R75" s="40"/>
      <c r="S75" s="65">
        <v>149044.19999999972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5807652.2999999998</v>
      </c>
      <c r="E77" s="57"/>
      <c r="F77" s="70"/>
      <c r="G77" s="62">
        <v>5646334.5999999996</v>
      </c>
      <c r="H77" s="61"/>
      <c r="I77" s="62">
        <v>161317.70000000019</v>
      </c>
      <c r="J77" s="96"/>
      <c r="K77" s="57" t="s">
        <v>100</v>
      </c>
      <c r="L77" s="57"/>
      <c r="M77" s="64"/>
      <c r="N77" s="62">
        <v>5807652.2999999998</v>
      </c>
      <c r="O77" s="57"/>
      <c r="P77" s="64"/>
      <c r="Q77" s="62">
        <v>5646334.5999999996</v>
      </c>
      <c r="R77" s="40"/>
      <c r="S77" s="65">
        <v>161317.70000000019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9492603.8999999985</v>
      </c>
      <c r="E79" s="57"/>
      <c r="F79" s="70"/>
      <c r="G79" s="62">
        <v>9176137.5999999996</v>
      </c>
      <c r="H79" s="61"/>
      <c r="I79" s="62">
        <v>316466.29999999888</v>
      </c>
      <c r="J79" s="96"/>
      <c r="K79" s="57" t="s">
        <v>101</v>
      </c>
      <c r="L79" s="57"/>
      <c r="M79" s="64"/>
      <c r="N79" s="62">
        <v>9492603.8999999985</v>
      </c>
      <c r="O79" s="57"/>
      <c r="P79" s="64"/>
      <c r="Q79" s="62">
        <v>9176137.5999999996</v>
      </c>
      <c r="R79" s="40"/>
      <c r="S79" s="65">
        <v>316466.29999999888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>
    <pageSetUpPr fitToPage="1"/>
  </sheetPr>
  <dimension ref="A1:S184"/>
  <sheetViews>
    <sheetView showGridLines="0" topLeftCell="A34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123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42095</v>
      </c>
      <c r="D11" s="135" t="s">
        <v>4</v>
      </c>
      <c r="E11" s="136">
        <v>42124</v>
      </c>
      <c r="F11" s="130"/>
      <c r="G11" s="133" t="s">
        <v>3</v>
      </c>
      <c r="H11" s="134">
        <v>42064</v>
      </c>
      <c r="I11" s="135" t="s">
        <v>4</v>
      </c>
      <c r="J11" s="136">
        <v>42094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29661.199999999997</v>
      </c>
      <c r="F14" s="1"/>
      <c r="G14" s="1"/>
      <c r="H14" s="1"/>
      <c r="I14" s="1"/>
      <c r="J14" s="150">
        <v>36576.700000000004</v>
      </c>
      <c r="K14" s="130"/>
      <c r="L14" s="150">
        <v>-6915.5000000000073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32935.299999999996</v>
      </c>
      <c r="D15" s="1"/>
      <c r="E15" s="1"/>
      <c r="F15" s="1"/>
      <c r="G15" s="1"/>
      <c r="H15" s="2">
        <v>34155.1</v>
      </c>
      <c r="I15" s="1"/>
      <c r="J15" s="1"/>
      <c r="K15" s="130"/>
      <c r="L15" s="2">
        <v>-1219.8000000000029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460.70000000000005</v>
      </c>
      <c r="D16" s="1"/>
      <c r="E16" s="1"/>
      <c r="F16" s="1"/>
      <c r="G16" s="1"/>
      <c r="H16" s="2">
        <v>511.4</v>
      </c>
      <c r="I16" s="1"/>
      <c r="J16" s="1"/>
      <c r="K16" s="130"/>
      <c r="L16" s="2">
        <v>-50.699999999999932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1421.3</v>
      </c>
      <c r="D17" s="1"/>
      <c r="E17" s="1"/>
      <c r="F17" s="1"/>
      <c r="G17" s="1"/>
      <c r="H17" s="2">
        <v>1568.4</v>
      </c>
      <c r="I17" s="1"/>
      <c r="J17" s="1"/>
      <c r="K17" s="130"/>
      <c r="L17" s="2">
        <v>-147.10000000000014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-5156.1000000000004</v>
      </c>
      <c r="D18" s="1"/>
      <c r="E18" s="1"/>
      <c r="F18" s="1"/>
      <c r="G18" s="1"/>
      <c r="H18" s="1">
        <v>341.8</v>
      </c>
      <c r="I18" s="1"/>
      <c r="J18" s="1"/>
      <c r="K18" s="130"/>
      <c r="L18" s="2">
        <v>-5497.9000000000005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-1205.9000000000005</v>
      </c>
      <c r="F20" s="1"/>
      <c r="G20" s="1"/>
      <c r="H20" s="1"/>
      <c r="I20" s="1"/>
      <c r="J20" s="150">
        <v>5477.5000000000009</v>
      </c>
      <c r="K20" s="130"/>
      <c r="L20" s="150">
        <v>-6683.4000000000015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3860.5</v>
      </c>
      <c r="D21" s="1"/>
      <c r="E21" s="1"/>
      <c r="F21" s="1"/>
      <c r="G21" s="1"/>
      <c r="H21" s="2">
        <v>3981.7000000000003</v>
      </c>
      <c r="I21" s="1"/>
      <c r="J21" s="1"/>
      <c r="K21" s="130"/>
      <c r="L21" s="2">
        <v>-121.20000000000027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25.7</v>
      </c>
      <c r="D22" s="1"/>
      <c r="E22" s="1"/>
      <c r="F22" s="1"/>
      <c r="G22" s="1"/>
      <c r="H22" s="2">
        <v>1213</v>
      </c>
      <c r="I22" s="1"/>
      <c r="J22" s="1"/>
      <c r="K22" s="130"/>
      <c r="L22" s="2">
        <v>-1187.3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-5092.1000000000004</v>
      </c>
      <c r="D23" s="1"/>
      <c r="E23" s="1"/>
      <c r="F23" s="1"/>
      <c r="G23" s="1"/>
      <c r="H23" s="1">
        <v>282.8</v>
      </c>
      <c r="I23" s="1"/>
      <c r="J23" s="1"/>
      <c r="K23" s="130"/>
      <c r="L23" s="2">
        <v>-5374.9000000000005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30867.1</v>
      </c>
      <c r="F25" s="3"/>
      <c r="G25" s="3"/>
      <c r="H25" s="3"/>
      <c r="I25" s="3"/>
      <c r="J25" s="154">
        <v>31099.200000000004</v>
      </c>
      <c r="K25" s="137"/>
      <c r="L25" s="154">
        <v>-232.10000000000582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-5093.9000000000005</v>
      </c>
      <c r="F27" s="1"/>
      <c r="G27" s="1"/>
      <c r="H27" s="1"/>
      <c r="I27" s="1"/>
      <c r="J27" s="150">
        <v>-6258.8</v>
      </c>
      <c r="K27" s="130"/>
      <c r="L27" s="150">
        <v>1164.8999999999996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153.19999999999999</v>
      </c>
      <c r="F29" s="1"/>
      <c r="G29" s="1"/>
      <c r="H29" s="1"/>
      <c r="I29" s="1"/>
      <c r="J29" s="150">
        <v>9</v>
      </c>
      <c r="K29" s="130"/>
      <c r="L29" s="150">
        <v>144.19999999999999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153.19999999999999</v>
      </c>
      <c r="D30" s="1"/>
      <c r="E30" s="1"/>
      <c r="F30" s="1"/>
      <c r="G30" s="1"/>
      <c r="H30" s="1">
        <v>9</v>
      </c>
      <c r="I30" s="1"/>
      <c r="J30" s="1"/>
      <c r="K30" s="130"/>
      <c r="L30" s="2">
        <v>144.19999999999999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5247.1</v>
      </c>
      <c r="F33" s="1"/>
      <c r="G33" s="1"/>
      <c r="H33" s="1"/>
      <c r="I33" s="1"/>
      <c r="J33" s="150">
        <v>6267.8</v>
      </c>
      <c r="K33" s="130"/>
      <c r="L33" s="150">
        <v>-1020.6999999999998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1155.8</v>
      </c>
      <c r="D34" s="1"/>
      <c r="E34" s="1"/>
      <c r="F34" s="1"/>
      <c r="G34" s="1"/>
      <c r="H34" s="2">
        <v>1244.8</v>
      </c>
      <c r="I34" s="1"/>
      <c r="J34" s="1"/>
      <c r="K34" s="130"/>
      <c r="L34" s="2">
        <v>-89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4091.3</v>
      </c>
      <c r="D35" s="1"/>
      <c r="E35" s="1"/>
      <c r="F35" s="1"/>
      <c r="G35" s="1"/>
      <c r="H35" s="1">
        <v>5023</v>
      </c>
      <c r="I35" s="1"/>
      <c r="J35" s="1"/>
      <c r="K35" s="130"/>
      <c r="L35" s="2">
        <v>-931.69999999999982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25773.199999999997</v>
      </c>
      <c r="F38" s="1"/>
      <c r="G38" s="1"/>
      <c r="H38" s="1"/>
      <c r="I38" s="1"/>
      <c r="J38" s="150">
        <v>24840.400000000005</v>
      </c>
      <c r="K38" s="130"/>
      <c r="L38" s="150">
        <v>932.799999999992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7287.7</v>
      </c>
      <c r="F40" s="1"/>
      <c r="G40" s="1"/>
      <c r="H40" s="1"/>
      <c r="I40" s="1"/>
      <c r="J40" s="2">
        <v>4135</v>
      </c>
      <c r="K40" s="130"/>
      <c r="L40" s="2">
        <v>3152.7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7156.2</v>
      </c>
      <c r="D41" s="1"/>
      <c r="E41" s="1"/>
      <c r="F41" s="1"/>
      <c r="G41" s="1"/>
      <c r="H41" s="2">
        <v>3735.2</v>
      </c>
      <c r="I41" s="1"/>
      <c r="J41" s="1"/>
      <c r="K41" s="130"/>
      <c r="L41" s="2">
        <v>3421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102.3</v>
      </c>
      <c r="D42" s="1"/>
      <c r="E42" s="1"/>
      <c r="F42" s="1"/>
      <c r="G42" s="1"/>
      <c r="H42" s="2">
        <v>391</v>
      </c>
      <c r="I42" s="1"/>
      <c r="J42" s="1"/>
      <c r="K42" s="130"/>
      <c r="L42" s="2">
        <v>-288.7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29.2</v>
      </c>
      <c r="D43" s="1"/>
      <c r="E43" s="1"/>
      <c r="F43" s="1"/>
      <c r="G43" s="1"/>
      <c r="H43" s="1">
        <v>8.8000000000000007</v>
      </c>
      <c r="I43" s="1"/>
      <c r="J43" s="1"/>
      <c r="K43" s="130"/>
      <c r="L43" s="2">
        <v>20.399999999999999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108.3</v>
      </c>
      <c r="F45" s="1"/>
      <c r="G45" s="1"/>
      <c r="H45" s="1"/>
      <c r="I45" s="1"/>
      <c r="J45" s="150">
        <v>108.3</v>
      </c>
      <c r="K45" s="130"/>
      <c r="L45" s="150">
        <v>0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47.8</v>
      </c>
      <c r="F47" s="1"/>
      <c r="G47" s="1"/>
      <c r="H47" s="1"/>
      <c r="I47" s="1"/>
      <c r="J47" s="150">
        <v>46.4</v>
      </c>
      <c r="K47" s="130"/>
      <c r="L47" s="150">
        <v>1.3999999999999986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18329.399999999998</v>
      </c>
      <c r="F49" s="3"/>
      <c r="G49" s="3"/>
      <c r="H49" s="3"/>
      <c r="I49" s="3"/>
      <c r="J49" s="154">
        <v>20550.700000000004</v>
      </c>
      <c r="K49" s="137"/>
      <c r="L49" s="154">
        <v>-2221.3000000000065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1977</v>
      </c>
      <c r="F51" s="1"/>
      <c r="G51" s="1"/>
      <c r="H51" s="1"/>
      <c r="I51" s="1"/>
      <c r="J51" s="150">
        <v>2390.6999999999998</v>
      </c>
      <c r="K51" s="130"/>
      <c r="L51" s="150">
        <v>-413.69999999999982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1977</v>
      </c>
      <c r="D52" s="1"/>
      <c r="E52" s="1"/>
      <c r="F52" s="1"/>
      <c r="G52" s="1"/>
      <c r="H52" s="1">
        <v>2390.6999999999998</v>
      </c>
      <c r="I52" s="1"/>
      <c r="J52" s="1"/>
      <c r="K52" s="130"/>
      <c r="L52" s="2">
        <v>-413.69999999999982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560.6</v>
      </c>
      <c r="F54" s="1"/>
      <c r="G54" s="1"/>
      <c r="H54" s="1"/>
      <c r="I54" s="1"/>
      <c r="J54" s="150">
        <v>319.5</v>
      </c>
      <c r="K54" s="130"/>
      <c r="L54" s="150">
        <v>241.10000000000002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560.6</v>
      </c>
      <c r="D55" s="1"/>
      <c r="E55" s="1"/>
      <c r="F55" s="1"/>
      <c r="G55" s="1"/>
      <c r="H55" s="1">
        <v>319.5</v>
      </c>
      <c r="I55" s="1"/>
      <c r="J55" s="1"/>
      <c r="K55" s="130"/>
      <c r="L55" s="2">
        <v>241.10000000000002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1416.4</v>
      </c>
      <c r="F57" s="3"/>
      <c r="G57" s="3"/>
      <c r="H57" s="1"/>
      <c r="I57" s="1"/>
      <c r="J57" s="154">
        <v>2071.1999999999998</v>
      </c>
      <c r="K57" s="137"/>
      <c r="L57" s="154">
        <v>-654.79999999999973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19745.8</v>
      </c>
      <c r="F61" s="3"/>
      <c r="G61" s="3"/>
      <c r="H61" s="1"/>
      <c r="I61" s="1"/>
      <c r="J61" s="154">
        <v>22621.900000000005</v>
      </c>
      <c r="K61" s="137"/>
      <c r="L61" s="154">
        <v>-2876.1000000000058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F106" sqref="F10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75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124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125</v>
      </c>
      <c r="D9" s="37"/>
      <c r="E9" s="35"/>
      <c r="F9" s="36" t="s">
        <v>122</v>
      </c>
      <c r="G9" s="37"/>
      <c r="H9" s="35"/>
      <c r="I9" s="38" t="s">
        <v>103</v>
      </c>
      <c r="J9" s="39"/>
      <c r="K9" s="35"/>
      <c r="L9" s="35"/>
      <c r="M9" s="36" t="s">
        <v>125</v>
      </c>
      <c r="N9" s="35"/>
      <c r="O9" s="35"/>
      <c r="P9" s="36" t="s">
        <v>122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76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152771.29999999999</v>
      </c>
      <c r="E12" s="60"/>
      <c r="F12" s="58"/>
      <c r="G12" s="59">
        <v>175504.6</v>
      </c>
      <c r="H12" s="61"/>
      <c r="I12" s="62">
        <v>-22733.300000000017</v>
      </c>
      <c r="J12" s="63"/>
      <c r="K12" s="57" t="s">
        <v>38</v>
      </c>
      <c r="L12" s="57"/>
      <c r="M12" s="64"/>
      <c r="N12" s="62">
        <v>120622.1</v>
      </c>
      <c r="O12" s="57"/>
      <c r="P12" s="64"/>
      <c r="Q12" s="62">
        <v>118659.8</v>
      </c>
      <c r="R12" s="40"/>
      <c r="S12" s="65">
        <v>1962.3000000000029</v>
      </c>
    </row>
    <row r="13" spans="1:19" x14ac:dyDescent="0.2">
      <c r="A13" s="66" t="s">
        <v>39</v>
      </c>
      <c r="B13" s="67"/>
      <c r="C13" s="58"/>
      <c r="D13" s="169">
        <v>-92.7</v>
      </c>
      <c r="E13" s="68"/>
      <c r="F13" s="58"/>
      <c r="G13" s="166">
        <v>-63.4</v>
      </c>
      <c r="H13" s="69"/>
      <c r="I13" s="62">
        <v>-29.300000000000004</v>
      </c>
      <c r="J13" s="63"/>
      <c r="K13" s="57" t="s">
        <v>43</v>
      </c>
      <c r="L13" s="57"/>
      <c r="M13" s="61">
        <v>120622.1</v>
      </c>
      <c r="N13" s="64"/>
      <c r="O13" s="70"/>
      <c r="P13" s="61">
        <v>118659.8</v>
      </c>
      <c r="Q13" s="64"/>
      <c r="R13" s="40"/>
      <c r="S13" s="71">
        <v>1962.3000000000029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668742.1</v>
      </c>
      <c r="O15" s="57"/>
      <c r="P15" s="64"/>
      <c r="Q15" s="62">
        <v>676618.5</v>
      </c>
      <c r="R15" s="40"/>
      <c r="S15" s="65">
        <v>-7876.4000000000233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668742.1</v>
      </c>
      <c r="N16" s="64"/>
      <c r="O16" s="70"/>
      <c r="P16" s="61">
        <v>676618.5</v>
      </c>
      <c r="Q16" s="64"/>
      <c r="R16" s="40"/>
      <c r="S16" s="71">
        <v>-7876.4000000000233</v>
      </c>
    </row>
    <row r="17" spans="1:19" x14ac:dyDescent="0.2">
      <c r="A17" s="56" t="s">
        <v>41</v>
      </c>
      <c r="B17" s="57"/>
      <c r="C17" s="58"/>
      <c r="D17" s="81">
        <v>109201.4</v>
      </c>
      <c r="E17" s="60"/>
      <c r="F17" s="58"/>
      <c r="G17" s="81">
        <v>99354.6</v>
      </c>
      <c r="H17" s="61"/>
      <c r="I17" s="62">
        <v>9846.7999999999884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109201.4</v>
      </c>
      <c r="D18" s="58"/>
      <c r="E18" s="58"/>
      <c r="F18" s="82">
        <v>99354.6</v>
      </c>
      <c r="G18" s="58"/>
      <c r="H18" s="70"/>
      <c r="I18" s="73">
        <v>9846.7999999999884</v>
      </c>
      <c r="J18" s="63"/>
      <c r="K18" s="57" t="s">
        <v>50</v>
      </c>
      <c r="L18" s="57"/>
      <c r="M18" s="64"/>
      <c r="N18" s="62">
        <v>14125.100000000002</v>
      </c>
      <c r="O18" s="57"/>
      <c r="P18" s="64"/>
      <c r="Q18" s="62">
        <v>37854.400000000001</v>
      </c>
      <c r="R18" s="40"/>
      <c r="S18" s="65">
        <v>-23729.3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2152.6999999999998</v>
      </c>
      <c r="N19" s="64"/>
      <c r="O19" s="70"/>
      <c r="P19" s="61">
        <v>21293.7</v>
      </c>
      <c r="Q19" s="64"/>
      <c r="R19" s="40"/>
      <c r="S19" s="71">
        <v>-19141</v>
      </c>
    </row>
    <row r="20" spans="1:19" x14ac:dyDescent="0.2">
      <c r="A20" s="56" t="s">
        <v>107</v>
      </c>
      <c r="B20" s="57"/>
      <c r="C20" s="58"/>
      <c r="D20" s="81">
        <v>2900446.7</v>
      </c>
      <c r="E20" s="60"/>
      <c r="F20" s="58"/>
      <c r="G20" s="81">
        <v>2917546</v>
      </c>
      <c r="H20" s="61"/>
      <c r="I20" s="62">
        <v>-17099.299999999814</v>
      </c>
      <c r="J20" s="63"/>
      <c r="K20" s="57" t="s">
        <v>54</v>
      </c>
      <c r="L20" s="57"/>
      <c r="M20" s="61">
        <v>0</v>
      </c>
      <c r="N20" s="64"/>
      <c r="O20" s="70"/>
      <c r="P20" s="61">
        <v>0.1</v>
      </c>
      <c r="Q20" s="64"/>
      <c r="R20" s="40"/>
      <c r="S20" s="71">
        <v>-0.1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11972.400000000001</v>
      </c>
      <c r="N21" s="64"/>
      <c r="O21" s="70"/>
      <c r="P21" s="61">
        <v>16560.600000000002</v>
      </c>
      <c r="Q21" s="64"/>
      <c r="R21" s="40"/>
      <c r="S21" s="71">
        <v>-4588.2000000000007</v>
      </c>
    </row>
    <row r="22" spans="1:19" x14ac:dyDescent="0.2">
      <c r="A22" s="56" t="s">
        <v>106</v>
      </c>
      <c r="B22" s="57"/>
      <c r="C22" s="82">
        <v>2900446.7</v>
      </c>
      <c r="D22" s="58"/>
      <c r="E22" s="58"/>
      <c r="F22" s="82">
        <v>2917546</v>
      </c>
      <c r="G22" s="58"/>
      <c r="H22" s="70"/>
      <c r="I22" s="73">
        <v>-17099.299999999814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3032786.2</v>
      </c>
      <c r="D23" s="58"/>
      <c r="E23" s="58"/>
      <c r="F23" s="82">
        <v>3052228.4</v>
      </c>
      <c r="G23" s="58"/>
      <c r="H23" s="70"/>
      <c r="I23" s="73">
        <v>-19442.199999999721</v>
      </c>
      <c r="J23" s="63"/>
      <c r="K23" s="57" t="s">
        <v>57</v>
      </c>
      <c r="L23" s="57"/>
      <c r="M23" s="64"/>
      <c r="N23" s="62">
        <v>2628.9</v>
      </c>
      <c r="O23" s="57"/>
      <c r="P23" s="64"/>
      <c r="Q23" s="62">
        <v>2673.4</v>
      </c>
      <c r="R23" s="40"/>
      <c r="S23" s="65">
        <v>-44.5</v>
      </c>
    </row>
    <row r="24" spans="1:19" x14ac:dyDescent="0.2">
      <c r="A24" s="56" t="s">
        <v>49</v>
      </c>
      <c r="B24" s="57"/>
      <c r="C24" s="82">
        <v>103552.3</v>
      </c>
      <c r="D24" s="58"/>
      <c r="E24" s="58"/>
      <c r="F24" s="82">
        <v>93038.7</v>
      </c>
      <c r="G24" s="58"/>
      <c r="H24" s="70"/>
      <c r="I24" s="73">
        <v>10513.600000000006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34971.800000000003</v>
      </c>
      <c r="D25" s="58"/>
      <c r="E25" s="58"/>
      <c r="F25" s="82">
        <v>35152</v>
      </c>
      <c r="G25" s="58"/>
      <c r="H25" s="70"/>
      <c r="I25" s="73">
        <v>-180.19999999999709</v>
      </c>
      <c r="J25" s="63"/>
      <c r="K25" s="57" t="s">
        <v>58</v>
      </c>
      <c r="L25" s="57"/>
      <c r="M25" s="64"/>
      <c r="N25" s="62">
        <v>453957</v>
      </c>
      <c r="O25" s="57"/>
      <c r="P25" s="64"/>
      <c r="Q25" s="62">
        <v>475184.5</v>
      </c>
      <c r="R25" s="40"/>
      <c r="S25" s="65">
        <v>-21227.5</v>
      </c>
    </row>
    <row r="26" spans="1:19" x14ac:dyDescent="0.2">
      <c r="A26" s="56" t="s">
        <v>53</v>
      </c>
      <c r="B26" s="57"/>
      <c r="C26" s="82">
        <v>72957.5</v>
      </c>
      <c r="D26" s="58"/>
      <c r="E26" s="58"/>
      <c r="F26" s="82">
        <v>74886.2</v>
      </c>
      <c r="G26" s="58"/>
      <c r="H26" s="70"/>
      <c r="I26" s="73">
        <v>-1928.6999999999971</v>
      </c>
      <c r="J26" s="63"/>
      <c r="K26" s="57" t="s">
        <v>59</v>
      </c>
      <c r="L26" s="57"/>
      <c r="M26" s="61">
        <v>769.7</v>
      </c>
      <c r="N26" s="64"/>
      <c r="O26" s="70"/>
      <c r="P26" s="61">
        <v>831.3</v>
      </c>
      <c r="Q26" s="64"/>
      <c r="R26" s="40"/>
      <c r="S26" s="71">
        <v>-61.599999999999909</v>
      </c>
    </row>
    <row r="27" spans="1:19" x14ac:dyDescent="0.2">
      <c r="A27" s="56" t="s">
        <v>55</v>
      </c>
      <c r="B27" s="57"/>
      <c r="C27" s="82">
        <v>144382.20000000001</v>
      </c>
      <c r="D27" s="58"/>
      <c r="E27" s="58"/>
      <c r="F27" s="82">
        <v>143267.9</v>
      </c>
      <c r="G27" s="58"/>
      <c r="H27" s="70"/>
      <c r="I27" s="73">
        <v>1114.3000000000175</v>
      </c>
      <c r="J27" s="63"/>
      <c r="K27" s="57" t="s">
        <v>60</v>
      </c>
      <c r="L27" s="57"/>
      <c r="M27" s="61">
        <v>248550</v>
      </c>
      <c r="N27" s="64"/>
      <c r="O27" s="70"/>
      <c r="P27" s="61">
        <v>271492.40000000002</v>
      </c>
      <c r="Q27" s="64"/>
      <c r="R27" s="40"/>
      <c r="S27" s="71">
        <v>-22942.400000000023</v>
      </c>
    </row>
    <row r="28" spans="1:19" x14ac:dyDescent="0.2">
      <c r="A28" s="56" t="s">
        <v>45</v>
      </c>
      <c r="B28" s="57"/>
      <c r="C28" s="168">
        <v>-488203.3</v>
      </c>
      <c r="D28" s="58"/>
      <c r="E28" s="58"/>
      <c r="F28" s="167">
        <v>-481027.2</v>
      </c>
      <c r="G28" s="58"/>
      <c r="H28" s="70"/>
      <c r="I28" s="73">
        <v>-7176.0999999999767</v>
      </c>
      <c r="J28" s="63"/>
      <c r="K28" s="57" t="s">
        <v>43</v>
      </c>
      <c r="L28" s="57"/>
      <c r="M28" s="61">
        <v>204637.3</v>
      </c>
      <c r="N28" s="64"/>
      <c r="O28" s="70"/>
      <c r="P28" s="61">
        <v>202860.79999999999</v>
      </c>
      <c r="Q28" s="64"/>
      <c r="R28" s="40"/>
      <c r="S28" s="71">
        <v>1776.5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7266.6</v>
      </c>
      <c r="O30" s="57"/>
      <c r="P30" s="64"/>
      <c r="Q30" s="62">
        <v>5810</v>
      </c>
      <c r="R30" s="40"/>
      <c r="S30" s="65">
        <v>1456.6000000000004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910.7</v>
      </c>
      <c r="N31" s="64"/>
      <c r="O31" s="70"/>
      <c r="P31" s="61">
        <v>684.8</v>
      </c>
      <c r="Q31" s="64"/>
      <c r="R31" s="40"/>
      <c r="S31" s="71">
        <v>225.90000000000009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917.3</v>
      </c>
      <c r="N32" s="64"/>
      <c r="O32" s="70"/>
      <c r="P32" s="61">
        <v>846.1</v>
      </c>
      <c r="Q32" s="64"/>
      <c r="R32" s="40"/>
      <c r="S32" s="71">
        <v>71.199999999999932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5438.6</v>
      </c>
      <c r="N33" s="64"/>
      <c r="O33" s="70"/>
      <c r="P33" s="61">
        <v>4279.0999999999995</v>
      </c>
      <c r="Q33" s="64"/>
      <c r="R33" s="40"/>
      <c r="S33" s="71">
        <v>1159.5000000000009</v>
      </c>
    </row>
    <row r="34" spans="1:19" x14ac:dyDescent="0.2">
      <c r="A34" s="56" t="s">
        <v>61</v>
      </c>
      <c r="B34" s="57"/>
      <c r="C34" s="58"/>
      <c r="D34" s="166">
        <v>0</v>
      </c>
      <c r="E34" s="68"/>
      <c r="F34" s="58"/>
      <c r="G34" s="166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1267341.8</v>
      </c>
      <c r="O35" s="57"/>
      <c r="P35" s="64"/>
      <c r="Q35" s="62">
        <v>1316800.6000000001</v>
      </c>
      <c r="R35" s="40"/>
      <c r="S35" s="65">
        <v>-49458.800000000047</v>
      </c>
    </row>
    <row r="36" spans="1:19" ht="13.5" customHeight="1" x14ac:dyDescent="0.2">
      <c r="A36" s="56" t="s">
        <v>63</v>
      </c>
      <c r="B36" s="57"/>
      <c r="C36" s="58"/>
      <c r="D36" s="81">
        <v>7947.9000000000015</v>
      </c>
      <c r="E36" s="60"/>
      <c r="F36" s="58"/>
      <c r="G36" s="81">
        <v>11843.900000000001</v>
      </c>
      <c r="H36" s="61"/>
      <c r="I36" s="62">
        <v>-3896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5229.1000000000004</v>
      </c>
      <c r="D37" s="58"/>
      <c r="E37" s="58"/>
      <c r="F37" s="82">
        <v>5065.7</v>
      </c>
      <c r="G37" s="58"/>
      <c r="H37" s="70"/>
      <c r="I37" s="73">
        <v>163.40000000000055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6039.8</v>
      </c>
      <c r="D38" s="58"/>
      <c r="E38" s="58"/>
      <c r="F38" s="82">
        <v>7555.1</v>
      </c>
      <c r="G38" s="58"/>
      <c r="H38" s="70"/>
      <c r="I38" s="73">
        <v>-1515.3000000000002</v>
      </c>
      <c r="J38" s="63"/>
      <c r="K38" s="57" t="s">
        <v>69</v>
      </c>
      <c r="L38" s="57"/>
      <c r="M38" s="64"/>
      <c r="N38" s="62">
        <v>1267341.8</v>
      </c>
      <c r="O38" s="57"/>
      <c r="P38" s="64"/>
      <c r="Q38" s="62">
        <v>1316800.6000000001</v>
      </c>
      <c r="R38" s="40"/>
      <c r="S38" s="65">
        <v>-49458.800000000047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6473</v>
      </c>
      <c r="D40" s="58"/>
      <c r="E40" s="58"/>
      <c r="F40" s="82">
        <v>9088.1</v>
      </c>
      <c r="G40" s="58"/>
      <c r="H40" s="70"/>
      <c r="I40" s="73">
        <v>-2615.1000000000004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-9794</v>
      </c>
      <c r="D41" s="58"/>
      <c r="E41" s="87"/>
      <c r="F41" s="167">
        <v>-9865</v>
      </c>
      <c r="G41" s="58"/>
      <c r="H41" s="70"/>
      <c r="I41" s="73">
        <v>71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1963123.9</v>
      </c>
      <c r="O42" s="57"/>
      <c r="P42" s="64"/>
      <c r="Q42" s="62">
        <v>1941949.0999999999</v>
      </c>
      <c r="R42" s="40"/>
      <c r="S42" s="65">
        <v>21174.800000000047</v>
      </c>
    </row>
    <row r="43" spans="1:19" x14ac:dyDescent="0.2">
      <c r="A43" s="56" t="s">
        <v>104</v>
      </c>
      <c r="B43" s="57"/>
      <c r="C43" s="58"/>
      <c r="D43" s="81">
        <v>402.19999999999982</v>
      </c>
      <c r="E43" s="60"/>
      <c r="F43" s="58"/>
      <c r="G43" s="81">
        <v>402.19999999999982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2135.1999999999998</v>
      </c>
      <c r="D44" s="58"/>
      <c r="E44" s="58"/>
      <c r="F44" s="82">
        <v>2135.1999999999998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803106.1</v>
      </c>
      <c r="O44" s="57"/>
      <c r="P44" s="64"/>
      <c r="Q44" s="62">
        <v>801677.1</v>
      </c>
      <c r="R44" s="40"/>
      <c r="S44" s="65">
        <v>1429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803106.1</v>
      </c>
      <c r="N45" s="64"/>
      <c r="O45" s="70"/>
      <c r="P45" s="61">
        <v>801677.1</v>
      </c>
      <c r="Q45" s="64"/>
      <c r="R45" s="40"/>
      <c r="S45" s="71">
        <v>1429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12228.199999999997</v>
      </c>
      <c r="E47" s="60"/>
      <c r="F47" s="58"/>
      <c r="G47" s="81">
        <v>12313.5</v>
      </c>
      <c r="H47" s="61"/>
      <c r="I47" s="62">
        <v>-85.30000000000291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371675.3</v>
      </c>
      <c r="O48" s="57"/>
      <c r="P48" s="64"/>
      <c r="Q48" s="62">
        <v>371675.3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3276.6</v>
      </c>
      <c r="D49" s="58"/>
      <c r="E49" s="58"/>
      <c r="F49" s="82">
        <v>3248.6</v>
      </c>
      <c r="G49" s="58"/>
      <c r="H49" s="70"/>
      <c r="I49" s="73">
        <v>28</v>
      </c>
      <c r="J49" s="63"/>
      <c r="K49" s="57" t="s">
        <v>79</v>
      </c>
      <c r="L49" s="57"/>
      <c r="M49" s="61">
        <v>371675.3</v>
      </c>
      <c r="N49" s="64"/>
      <c r="O49" s="70"/>
      <c r="P49" s="61">
        <v>371675.3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4962.2</v>
      </c>
      <c r="D50" s="58"/>
      <c r="E50" s="58"/>
      <c r="F50" s="82">
        <v>4955.2</v>
      </c>
      <c r="G50" s="58"/>
      <c r="H50" s="70"/>
      <c r="I50" s="73">
        <v>7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429.6</v>
      </c>
      <c r="D51" s="58"/>
      <c r="E51" s="58"/>
      <c r="F51" s="82">
        <v>429.7</v>
      </c>
      <c r="G51" s="58"/>
      <c r="H51" s="70"/>
      <c r="I51" s="73">
        <v>-9.9999999999965894E-2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-7523</v>
      </c>
      <c r="D52" s="58"/>
      <c r="E52" s="87"/>
      <c r="F52" s="167">
        <v>-7402.8</v>
      </c>
      <c r="G52" s="58"/>
      <c r="H52" s="70"/>
      <c r="I52" s="73">
        <v>-120.19999999999982</v>
      </c>
      <c r="J52" s="63"/>
      <c r="K52" s="57" t="s">
        <v>82</v>
      </c>
      <c r="L52" s="57"/>
      <c r="M52" s="64"/>
      <c r="N52" s="62">
        <v>109551</v>
      </c>
      <c r="O52" s="57"/>
      <c r="P52" s="64"/>
      <c r="Q52" s="62">
        <v>109551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</v>
      </c>
      <c r="N54" s="64"/>
      <c r="O54" s="70"/>
      <c r="P54" s="61">
        <v>7805.7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39755.000000000007</v>
      </c>
      <c r="E55" s="60"/>
      <c r="F55" s="58"/>
      <c r="G55" s="81">
        <v>34042.600000000006</v>
      </c>
      <c r="H55" s="61"/>
      <c r="I55" s="62">
        <v>5712.4000000000015</v>
      </c>
      <c r="J55" s="63"/>
      <c r="K55" s="57" t="s">
        <v>86</v>
      </c>
      <c r="L55" s="57"/>
      <c r="M55" s="61">
        <v>100635.2</v>
      </c>
      <c r="N55" s="64"/>
      <c r="O55" s="70"/>
      <c r="P55" s="61">
        <v>100635.2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369.3</v>
      </c>
      <c r="D56" s="58"/>
      <c r="E56" s="58"/>
      <c r="F56" s="82">
        <v>423.79999999999995</v>
      </c>
      <c r="G56" s="58"/>
      <c r="H56" s="70"/>
      <c r="I56" s="73">
        <v>-54.499999999999943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39388.400000000001</v>
      </c>
      <c r="D57" s="58"/>
      <c r="E57" s="58"/>
      <c r="F57" s="82">
        <v>33621.5</v>
      </c>
      <c r="G57" s="58"/>
      <c r="H57" s="70"/>
      <c r="I57" s="73">
        <v>5766.9000000000015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-2.7</v>
      </c>
      <c r="D58" s="58"/>
      <c r="E58" s="87"/>
      <c r="F58" s="168">
        <v>-2.7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610953</v>
      </c>
      <c r="O60" s="57"/>
      <c r="P60" s="64"/>
      <c r="Q60" s="62">
        <v>610953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67838.5</v>
      </c>
      <c r="O62" s="57"/>
      <c r="P62" s="64"/>
      <c r="Q62" s="81">
        <v>48092.7</v>
      </c>
      <c r="R62" s="40"/>
      <c r="S62" s="65">
        <v>19745.800000000003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3230465.7000000007</v>
      </c>
      <c r="E66" s="60"/>
      <c r="F66" s="58"/>
      <c r="G66" s="81">
        <v>3258749.7</v>
      </c>
      <c r="H66" s="61"/>
      <c r="I66" s="62">
        <v>-28283.999999999534</v>
      </c>
      <c r="J66" s="63"/>
      <c r="K66" s="57" t="s">
        <v>90</v>
      </c>
      <c r="L66" s="57"/>
      <c r="M66" s="64"/>
      <c r="N66" s="62">
        <v>3230465.7</v>
      </c>
      <c r="O66" s="57"/>
      <c r="P66" s="64"/>
      <c r="Q66" s="62">
        <v>3258749.7</v>
      </c>
      <c r="R66" s="40"/>
      <c r="S66" s="65">
        <v>-28284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10147.1</v>
      </c>
      <c r="E69" s="57"/>
      <c r="F69" s="70"/>
      <c r="G69" s="62">
        <v>10257.9</v>
      </c>
      <c r="H69" s="61"/>
      <c r="I69" s="62">
        <v>-110.79999999999927</v>
      </c>
      <c r="J69" s="96"/>
      <c r="K69" s="57" t="s">
        <v>93</v>
      </c>
      <c r="L69" s="57"/>
      <c r="M69" s="64"/>
      <c r="N69" s="62">
        <v>10147.1</v>
      </c>
      <c r="O69" s="57"/>
      <c r="P69" s="64"/>
      <c r="Q69" s="62">
        <v>10257.9</v>
      </c>
      <c r="R69" s="40"/>
      <c r="S69" s="65">
        <v>-110.79999999999927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10147.1</v>
      </c>
      <c r="N70" s="64"/>
      <c r="O70" s="70"/>
      <c r="P70" s="61">
        <v>10257.9</v>
      </c>
      <c r="Q70" s="64"/>
      <c r="R70" s="40"/>
      <c r="S70" s="71">
        <v>-110.79999999999927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141115.20000000001</v>
      </c>
      <c r="E72" s="57"/>
      <c r="F72" s="70"/>
      <c r="G72" s="62">
        <v>137015.9</v>
      </c>
      <c r="H72" s="61"/>
      <c r="I72" s="62">
        <v>4099.3000000000175</v>
      </c>
      <c r="J72" s="96"/>
      <c r="K72" s="57" t="s">
        <v>96</v>
      </c>
      <c r="L72" s="57"/>
      <c r="M72" s="64"/>
      <c r="N72" s="62">
        <v>141115.20000000001</v>
      </c>
      <c r="O72" s="57"/>
      <c r="P72" s="64"/>
      <c r="Q72" s="62">
        <v>137015.9</v>
      </c>
      <c r="R72" s="40"/>
      <c r="S72" s="65">
        <v>4099.3000000000175</v>
      </c>
    </row>
    <row r="73" spans="1:19" x14ac:dyDescent="0.2">
      <c r="A73" s="56" t="s">
        <v>23</v>
      </c>
      <c r="B73" s="57"/>
      <c r="C73" s="82">
        <v>141115.20000000001</v>
      </c>
      <c r="D73" s="70"/>
      <c r="E73" s="70"/>
      <c r="F73" s="61">
        <v>137015.9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3569715.9256970999</v>
      </c>
      <c r="E75" s="57"/>
      <c r="F75" s="70"/>
      <c r="G75" s="62">
        <v>3537677.8</v>
      </c>
      <c r="H75" s="61"/>
      <c r="I75" s="62">
        <v>32038.125697100069</v>
      </c>
      <c r="J75" s="96"/>
      <c r="K75" s="57" t="s">
        <v>98</v>
      </c>
      <c r="L75" s="57"/>
      <c r="M75" s="64"/>
      <c r="N75" s="62">
        <v>3569715.9256970999</v>
      </c>
      <c r="O75" s="57"/>
      <c r="P75" s="64"/>
      <c r="Q75" s="62">
        <v>3537677.8</v>
      </c>
      <c r="R75" s="40"/>
      <c r="S75" s="65">
        <v>32038.125697100069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5798090.8393169604</v>
      </c>
      <c r="E77" s="57"/>
      <c r="F77" s="70"/>
      <c r="G77" s="62">
        <v>5807652.2999999998</v>
      </c>
      <c r="H77" s="61"/>
      <c r="I77" s="62">
        <v>-9561.4606830393896</v>
      </c>
      <c r="J77" s="96"/>
      <c r="K77" s="57" t="s">
        <v>100</v>
      </c>
      <c r="L77" s="57"/>
      <c r="M77" s="64"/>
      <c r="N77" s="62">
        <v>5798090.8393169604</v>
      </c>
      <c r="O77" s="57"/>
      <c r="P77" s="64"/>
      <c r="Q77" s="62">
        <v>5807652.2999999998</v>
      </c>
      <c r="R77" s="40"/>
      <c r="S77" s="65">
        <v>-9561.4606830393896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9519069.0650140606</v>
      </c>
      <c r="E79" s="57"/>
      <c r="F79" s="70"/>
      <c r="G79" s="62">
        <v>9492603.8999999985</v>
      </c>
      <c r="H79" s="61"/>
      <c r="I79" s="62">
        <v>26465.165014062077</v>
      </c>
      <c r="J79" s="96"/>
      <c r="K79" s="57" t="s">
        <v>101</v>
      </c>
      <c r="L79" s="57"/>
      <c r="M79" s="64"/>
      <c r="N79" s="62">
        <v>9519069.0650140606</v>
      </c>
      <c r="O79" s="57"/>
      <c r="P79" s="64"/>
      <c r="Q79" s="62">
        <v>9492603.8999999985</v>
      </c>
      <c r="R79" s="40"/>
      <c r="S79" s="65">
        <v>26465.165014062077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pageSetUpPr fitToPage="1"/>
  </sheetPr>
  <dimension ref="A1:S184"/>
  <sheetViews>
    <sheetView showGridLines="0" topLeftCell="A22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126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42125</v>
      </c>
      <c r="D11" s="135" t="s">
        <v>4</v>
      </c>
      <c r="E11" s="136">
        <v>42155</v>
      </c>
      <c r="F11" s="130"/>
      <c r="G11" s="133" t="s">
        <v>3</v>
      </c>
      <c r="H11" s="134">
        <v>42095</v>
      </c>
      <c r="I11" s="135" t="s">
        <v>4</v>
      </c>
      <c r="J11" s="136">
        <v>42124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f>+SUM(C15:C18)</f>
        <v>39288.299999999996</v>
      </c>
      <c r="F14" s="1"/>
      <c r="G14" s="1"/>
      <c r="H14" s="1"/>
      <c r="I14" s="1"/>
      <c r="J14" s="150">
        <v>29661.199999999997</v>
      </c>
      <c r="K14" s="130"/>
      <c r="L14" s="150">
        <f>+E14-J14</f>
        <v>9627.0999999999985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f>+[1]PYG!C16</f>
        <v>34557.4</v>
      </c>
      <c r="D15" s="1"/>
      <c r="E15" s="1"/>
      <c r="F15" s="1"/>
      <c r="G15" s="1"/>
      <c r="H15" s="2">
        <v>32935.299999999996</v>
      </c>
      <c r="I15" s="1"/>
      <c r="J15" s="1"/>
      <c r="K15" s="130"/>
      <c r="L15" s="2">
        <f>+C15-H15</f>
        <v>1622.1000000000058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f>+[1]PYG!C17</f>
        <v>411.5</v>
      </c>
      <c r="D16" s="1"/>
      <c r="E16" s="1"/>
      <c r="F16" s="1"/>
      <c r="G16" s="1"/>
      <c r="H16" s="2">
        <v>460.70000000000005</v>
      </c>
      <c r="I16" s="1"/>
      <c r="J16" s="1"/>
      <c r="K16" s="130"/>
      <c r="L16" s="2">
        <f t="shared" ref="L16:L18" si="0">+C16-H16</f>
        <v>-49.200000000000045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f>+[1]PYG!C18</f>
        <v>1573.2</v>
      </c>
      <c r="D17" s="1"/>
      <c r="E17" s="1"/>
      <c r="F17" s="1"/>
      <c r="G17" s="1"/>
      <c r="H17" s="2">
        <v>1421.3</v>
      </c>
      <c r="I17" s="1"/>
      <c r="J17" s="1"/>
      <c r="K17" s="130"/>
      <c r="L17" s="2">
        <f t="shared" si="0"/>
        <v>151.90000000000009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f>+[1]PYG!C19</f>
        <v>2746.2</v>
      </c>
      <c r="D18" s="1"/>
      <c r="E18" s="1"/>
      <c r="F18" s="1"/>
      <c r="G18" s="1"/>
      <c r="H18" s="1">
        <v>-5156.1000000000004</v>
      </c>
      <c r="I18" s="1"/>
      <c r="J18" s="1"/>
      <c r="K18" s="130"/>
      <c r="L18" s="2">
        <f t="shared" si="0"/>
        <v>7902.3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f>+SUM(C21:C23)</f>
        <v>6877.2999999999993</v>
      </c>
      <c r="F20" s="1"/>
      <c r="G20" s="1"/>
      <c r="H20" s="1"/>
      <c r="I20" s="1"/>
      <c r="J20" s="150">
        <v>-1205.9000000000005</v>
      </c>
      <c r="K20" s="130"/>
      <c r="L20" s="150">
        <f>+E20-J20</f>
        <v>8083.2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f>+[1]PYG!C22</f>
        <v>4115.2999999999993</v>
      </c>
      <c r="D21" s="1"/>
      <c r="E21" s="1"/>
      <c r="F21" s="1"/>
      <c r="G21" s="1"/>
      <c r="H21" s="2">
        <v>3860.5</v>
      </c>
      <c r="I21" s="1"/>
      <c r="J21" s="1"/>
      <c r="K21" s="130"/>
      <c r="L21" s="2">
        <f>+C21-H21</f>
        <v>254.79999999999927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f>+[1]PYG!C23</f>
        <v>54.9</v>
      </c>
      <c r="D22" s="1"/>
      <c r="E22" s="1"/>
      <c r="F22" s="1"/>
      <c r="G22" s="1"/>
      <c r="H22" s="2">
        <v>25.7</v>
      </c>
      <c r="I22" s="1"/>
      <c r="J22" s="1"/>
      <c r="K22" s="130"/>
      <c r="L22" s="2">
        <f t="shared" ref="L22:L23" si="1">+C22-H22</f>
        <v>29.2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f>+[1]PYG!C24</f>
        <v>2707.1</v>
      </c>
      <c r="D23" s="1"/>
      <c r="E23" s="1"/>
      <c r="F23" s="1"/>
      <c r="G23" s="1"/>
      <c r="H23" s="1">
        <v>-5092.1000000000004</v>
      </c>
      <c r="I23" s="1"/>
      <c r="J23" s="1"/>
      <c r="K23" s="130"/>
      <c r="L23" s="2">
        <f t="shared" si="1"/>
        <v>7799.2000000000007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f>+E14-E20</f>
        <v>32410.999999999996</v>
      </c>
      <c r="F25" s="3"/>
      <c r="G25" s="3"/>
      <c r="H25" s="3"/>
      <c r="I25" s="3"/>
      <c r="J25" s="154">
        <v>30867.1</v>
      </c>
      <c r="K25" s="137"/>
      <c r="L25" s="154">
        <f>+E25-J25</f>
        <v>1543.8999999999978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f>+E29-E33</f>
        <v>-5072.8999999999996</v>
      </c>
      <c r="F27" s="1"/>
      <c r="G27" s="1"/>
      <c r="H27" s="1"/>
      <c r="I27" s="1"/>
      <c r="J27" s="150">
        <v>-5093.9000000000005</v>
      </c>
      <c r="K27" s="130"/>
      <c r="L27" s="150">
        <f>+E27-J27</f>
        <v>21.000000000000909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f>+C30+C31</f>
        <v>0</v>
      </c>
      <c r="F29" s="1"/>
      <c r="G29" s="1"/>
      <c r="H29" s="1"/>
      <c r="I29" s="1"/>
      <c r="J29" s="150">
        <v>153.19999999999999</v>
      </c>
      <c r="K29" s="130"/>
      <c r="L29" s="150">
        <f>+E29-J29</f>
        <v>-153.19999999999999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f>+[1]PYG!C31</f>
        <v>0</v>
      </c>
      <c r="D30" s="1"/>
      <c r="E30" s="1"/>
      <c r="F30" s="1"/>
      <c r="G30" s="1"/>
      <c r="H30" s="1">
        <v>153.19999999999999</v>
      </c>
      <c r="I30" s="1"/>
      <c r="J30" s="1"/>
      <c r="K30" s="130"/>
      <c r="L30" s="2">
        <f>+C30-H30</f>
        <v>-153.19999999999999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f>+[1]PYG!C32</f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f>+C31-H31</f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f>+C34+C35</f>
        <v>5072.8999999999996</v>
      </c>
      <c r="F33" s="1"/>
      <c r="G33" s="1"/>
      <c r="H33" s="1"/>
      <c r="I33" s="1"/>
      <c r="J33" s="150">
        <v>5247.1</v>
      </c>
      <c r="K33" s="130"/>
      <c r="L33" s="150">
        <f>+E33-J33</f>
        <v>-174.20000000000073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f>+[1]PYG!C35</f>
        <v>1192.9000000000001</v>
      </c>
      <c r="D34" s="1"/>
      <c r="E34" s="1"/>
      <c r="F34" s="1"/>
      <c r="G34" s="1"/>
      <c r="H34" s="2">
        <v>1155.8</v>
      </c>
      <c r="I34" s="1"/>
      <c r="J34" s="1"/>
      <c r="K34" s="130"/>
      <c r="L34" s="2">
        <f>+C34-H34</f>
        <v>37.100000000000136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f>+[1]PYG!C36</f>
        <v>3879.9999999999995</v>
      </c>
      <c r="D35" s="1"/>
      <c r="E35" s="1"/>
      <c r="F35" s="1"/>
      <c r="G35" s="1"/>
      <c r="H35" s="1">
        <v>4091.3</v>
      </c>
      <c r="I35" s="1"/>
      <c r="J35" s="1"/>
      <c r="K35" s="130"/>
      <c r="L35" s="2">
        <f>+C35-H35</f>
        <v>-211.30000000000064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f>+E25+E27</f>
        <v>27338.1</v>
      </c>
      <c r="F38" s="1"/>
      <c r="G38" s="1"/>
      <c r="H38" s="1"/>
      <c r="I38" s="1"/>
      <c r="J38" s="150">
        <v>25773.199999999997</v>
      </c>
      <c r="K38" s="130"/>
      <c r="L38" s="150">
        <f>+E38-J38</f>
        <v>1564.9000000000015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f>+C41+C42+C43</f>
        <v>7217.1</v>
      </c>
      <c r="F40" s="1"/>
      <c r="G40" s="1"/>
      <c r="H40" s="1"/>
      <c r="I40" s="1"/>
      <c r="J40" s="2">
        <v>7287.7</v>
      </c>
      <c r="K40" s="130"/>
      <c r="L40" s="2">
        <f>+E40-J40</f>
        <v>-70.599999999999454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f>+[1]PYG!C42</f>
        <v>7281.7</v>
      </c>
      <c r="D41" s="1"/>
      <c r="E41" s="1"/>
      <c r="F41" s="1"/>
      <c r="G41" s="1"/>
      <c r="H41" s="2">
        <v>7156.2</v>
      </c>
      <c r="I41" s="1"/>
      <c r="J41" s="1"/>
      <c r="K41" s="130"/>
      <c r="L41" s="2">
        <f>+C41-H41</f>
        <v>125.5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f>+[1]PYG!C43</f>
        <v>-55.2</v>
      </c>
      <c r="D42" s="1"/>
      <c r="E42" s="1"/>
      <c r="F42" s="1"/>
      <c r="G42" s="1"/>
      <c r="H42" s="2">
        <v>102.3</v>
      </c>
      <c r="I42" s="1"/>
      <c r="J42" s="1"/>
      <c r="K42" s="130"/>
      <c r="L42" s="2">
        <f>+C42-H42</f>
        <v>-157.5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f>+[1]PYG!C44</f>
        <v>-9.4</v>
      </c>
      <c r="D43" s="1"/>
      <c r="E43" s="1"/>
      <c r="F43" s="1"/>
      <c r="G43" s="1"/>
      <c r="H43" s="1">
        <v>29.2</v>
      </c>
      <c r="I43" s="1"/>
      <c r="J43" s="1"/>
      <c r="K43" s="130"/>
      <c r="L43" s="2">
        <f>+C43-H43</f>
        <v>-38.6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f>+[1]PYG!E46</f>
        <v>110.7</v>
      </c>
      <c r="F45" s="1"/>
      <c r="G45" s="1"/>
      <c r="H45" s="1"/>
      <c r="I45" s="1"/>
      <c r="J45" s="150">
        <v>108.3</v>
      </c>
      <c r="K45" s="130"/>
      <c r="L45" s="150">
        <f>+E45-J45</f>
        <v>2.4000000000000057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f>+[1]PYG!E48</f>
        <v>47.8</v>
      </c>
      <c r="F47" s="1"/>
      <c r="G47" s="1"/>
      <c r="H47" s="1"/>
      <c r="I47" s="1"/>
      <c r="J47" s="150">
        <v>47.8</v>
      </c>
      <c r="K47" s="130"/>
      <c r="L47" s="150">
        <f>+E47-J47</f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f>+E38-E40-E45-E47</f>
        <v>19962.5</v>
      </c>
      <c r="F49" s="3"/>
      <c r="G49" s="3"/>
      <c r="H49" s="3"/>
      <c r="I49" s="3"/>
      <c r="J49" s="154">
        <v>18329.399999999998</v>
      </c>
      <c r="K49" s="137"/>
      <c r="L49" s="154">
        <f>+E49-J49</f>
        <v>1633.1000000000022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f>+C52</f>
        <v>2193.1</v>
      </c>
      <c r="F51" s="1"/>
      <c r="G51" s="1"/>
      <c r="H51" s="1"/>
      <c r="I51" s="1"/>
      <c r="J51" s="150">
        <v>1977</v>
      </c>
      <c r="K51" s="130"/>
      <c r="L51" s="150">
        <f>+E51-J51</f>
        <v>216.09999999999991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f>+[1]PYG!C53</f>
        <v>2193.1</v>
      </c>
      <c r="D52" s="1"/>
      <c r="E52" s="1"/>
      <c r="F52" s="1"/>
      <c r="G52" s="1"/>
      <c r="H52" s="1">
        <v>1977</v>
      </c>
      <c r="I52" s="1"/>
      <c r="J52" s="1"/>
      <c r="K52" s="130"/>
      <c r="L52" s="2">
        <f>+C52-H52</f>
        <v>216.09999999999991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f>+C55</f>
        <v>350.5</v>
      </c>
      <c r="F54" s="1"/>
      <c r="G54" s="1"/>
      <c r="H54" s="1"/>
      <c r="I54" s="1"/>
      <c r="J54" s="150">
        <v>560.6</v>
      </c>
      <c r="K54" s="130"/>
      <c r="L54" s="150">
        <f>+E54-J54</f>
        <v>-210.10000000000002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f>+[1]PYG!C56</f>
        <v>350.5</v>
      </c>
      <c r="D55" s="1"/>
      <c r="E55" s="1"/>
      <c r="F55" s="1"/>
      <c r="G55" s="1"/>
      <c r="H55" s="1">
        <v>560.6</v>
      </c>
      <c r="I55" s="1"/>
      <c r="J55" s="1"/>
      <c r="K55" s="130"/>
      <c r="L55" s="2">
        <f>+C55-H55</f>
        <v>-210.10000000000002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f>+E51-E54</f>
        <v>1842.6</v>
      </c>
      <c r="F57" s="3"/>
      <c r="G57" s="3"/>
      <c r="H57" s="1"/>
      <c r="I57" s="1"/>
      <c r="J57" s="154">
        <v>1416.4</v>
      </c>
      <c r="K57" s="137"/>
      <c r="L57" s="154">
        <f>+E57-J57</f>
        <v>426.19999999999982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f>+E59-J59</f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f>+E49+E57</f>
        <v>21805.1</v>
      </c>
      <c r="F61" s="3"/>
      <c r="G61" s="3"/>
      <c r="H61" s="1"/>
      <c r="I61" s="1"/>
      <c r="J61" s="154">
        <v>19745.8</v>
      </c>
      <c r="K61" s="137"/>
      <c r="L61" s="154">
        <f>+E61-J61</f>
        <v>2059.2999999999993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K19" sqref="K19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9.88671875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77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126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127</v>
      </c>
      <c r="D9" s="37"/>
      <c r="E9" s="35"/>
      <c r="F9" s="36" t="s">
        <v>125</v>
      </c>
      <c r="G9" s="37"/>
      <c r="H9" s="35"/>
      <c r="I9" s="38" t="s">
        <v>103</v>
      </c>
      <c r="J9" s="39"/>
      <c r="K9" s="35"/>
      <c r="L9" s="35"/>
      <c r="M9" s="36" t="s">
        <v>127</v>
      </c>
      <c r="N9" s="35"/>
      <c r="O9" s="35"/>
      <c r="P9" s="36" t="s">
        <v>125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78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f>+[1]BG!D12</f>
        <v>221977</v>
      </c>
      <c r="E12" s="60"/>
      <c r="F12" s="58"/>
      <c r="G12" s="59">
        <v>152771.29999999999</v>
      </c>
      <c r="H12" s="61"/>
      <c r="I12" s="62">
        <f>+D12-G12</f>
        <v>69205.700000000012</v>
      </c>
      <c r="J12" s="63"/>
      <c r="K12" s="57" t="s">
        <v>38</v>
      </c>
      <c r="L12" s="57"/>
      <c r="M12" s="64"/>
      <c r="N12" s="62">
        <f>+M13</f>
        <v>120815.9</v>
      </c>
      <c r="O12" s="57"/>
      <c r="P12" s="64"/>
      <c r="Q12" s="62">
        <v>120622.1</v>
      </c>
      <c r="R12" s="40"/>
      <c r="S12" s="65">
        <f>+N12-Q12</f>
        <v>193.79999999998836</v>
      </c>
    </row>
    <row r="13" spans="1:19" x14ac:dyDescent="0.2">
      <c r="A13" s="66" t="s">
        <v>39</v>
      </c>
      <c r="B13" s="67"/>
      <c r="C13" s="58"/>
      <c r="D13" s="169">
        <f>+[1]BG!D13</f>
        <v>-83.4</v>
      </c>
      <c r="E13" s="68"/>
      <c r="F13" s="58"/>
      <c r="G13" s="166">
        <v>-92.7</v>
      </c>
      <c r="H13" s="69"/>
      <c r="I13" s="62">
        <f>+D13-G13</f>
        <v>9.2999999999999972</v>
      </c>
      <c r="J13" s="63"/>
      <c r="K13" s="57" t="s">
        <v>43</v>
      </c>
      <c r="L13" s="57"/>
      <c r="M13" s="61">
        <f>+[1]BG!I13</f>
        <v>120815.9</v>
      </c>
      <c r="N13" s="64"/>
      <c r="O13" s="70"/>
      <c r="P13" s="61">
        <v>120622.1</v>
      </c>
      <c r="Q13" s="64"/>
      <c r="R13" s="40"/>
      <c r="S13" s="71">
        <f>+M13-P13</f>
        <v>193.79999999998836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f>+D15-G15</f>
        <v>0</v>
      </c>
      <c r="J15" s="80"/>
      <c r="K15" s="57" t="s">
        <v>46</v>
      </c>
      <c r="L15" s="57"/>
      <c r="M15" s="64"/>
      <c r="N15" s="62">
        <f>+M16</f>
        <v>671449.2</v>
      </c>
      <c r="O15" s="57"/>
      <c r="P15" s="64"/>
      <c r="Q15" s="62">
        <v>668742.1</v>
      </c>
      <c r="R15" s="40"/>
      <c r="S15" s="65">
        <f>+N15-Q15</f>
        <v>2707.0999999999767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f>+[1]BG!I16</f>
        <v>671449.2</v>
      </c>
      <c r="N16" s="64"/>
      <c r="O16" s="70"/>
      <c r="P16" s="61">
        <v>668742.1</v>
      </c>
      <c r="Q16" s="64"/>
      <c r="R16" s="40"/>
      <c r="S16" s="71">
        <f>+M16-P16</f>
        <v>2707.0999999999767</v>
      </c>
    </row>
    <row r="17" spans="1:19" x14ac:dyDescent="0.2">
      <c r="A17" s="56" t="s">
        <v>41</v>
      </c>
      <c r="B17" s="57"/>
      <c r="C17" s="58"/>
      <c r="D17" s="81">
        <f>+C18</f>
        <v>74160.5</v>
      </c>
      <c r="E17" s="60"/>
      <c r="F17" s="58"/>
      <c r="G17" s="81">
        <v>109201.4</v>
      </c>
      <c r="H17" s="61"/>
      <c r="I17" s="62">
        <f>+D17-G17</f>
        <v>-35040.899999999994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f>+[1]BG!C18</f>
        <v>74160.5</v>
      </c>
      <c r="D18" s="58"/>
      <c r="E18" s="58"/>
      <c r="F18" s="82">
        <v>109201.4</v>
      </c>
      <c r="G18" s="58"/>
      <c r="H18" s="70"/>
      <c r="I18" s="73">
        <f>+C18-F18</f>
        <v>-35040.899999999994</v>
      </c>
      <c r="J18" s="63"/>
      <c r="K18" s="57" t="s">
        <v>50</v>
      </c>
      <c r="L18" s="57"/>
      <c r="M18" s="64"/>
      <c r="N18" s="62">
        <f>+SUM(M19:M21)</f>
        <v>18411.099999999999</v>
      </c>
      <c r="O18" s="57"/>
      <c r="P18" s="64"/>
      <c r="Q18" s="62">
        <v>14125.100000000002</v>
      </c>
      <c r="R18" s="40"/>
      <c r="S18" s="65">
        <f>+N18-Q18</f>
        <v>4285.9999999999964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f>+[1]BG!I19</f>
        <v>6266.6</v>
      </c>
      <c r="N19" s="64"/>
      <c r="O19" s="70"/>
      <c r="P19" s="61">
        <v>2152.6999999999998</v>
      </c>
      <c r="Q19" s="64"/>
      <c r="R19" s="40"/>
      <c r="S19" s="71">
        <f>+M19-P19</f>
        <v>4113.9000000000005</v>
      </c>
    </row>
    <row r="20" spans="1:19" x14ac:dyDescent="0.2">
      <c r="A20" s="56" t="s">
        <v>107</v>
      </c>
      <c r="B20" s="57"/>
      <c r="C20" s="58"/>
      <c r="D20" s="81">
        <f>+C22+C30</f>
        <v>2851838.0999999996</v>
      </c>
      <c r="E20" s="60"/>
      <c r="F20" s="58"/>
      <c r="G20" s="81">
        <v>2900446.7</v>
      </c>
      <c r="H20" s="61"/>
      <c r="I20" s="62">
        <f>+D20-G20</f>
        <v>-48608.600000000559</v>
      </c>
      <c r="J20" s="63"/>
      <c r="K20" s="57" t="s">
        <v>54</v>
      </c>
      <c r="L20" s="57"/>
      <c r="M20" s="61">
        <f>+[1]BG!I20</f>
        <v>0</v>
      </c>
      <c r="N20" s="64"/>
      <c r="O20" s="70"/>
      <c r="P20" s="61">
        <v>0</v>
      </c>
      <c r="Q20" s="64"/>
      <c r="R20" s="40"/>
      <c r="S20" s="71">
        <f>+M20-P20</f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f>+[1]BG!I21</f>
        <v>12144.499999999998</v>
      </c>
      <c r="N21" s="64"/>
      <c r="O21" s="70"/>
      <c r="P21" s="61">
        <v>11972.400000000001</v>
      </c>
      <c r="Q21" s="64"/>
      <c r="R21" s="40"/>
      <c r="S21" s="71">
        <f>+M21-P21</f>
        <v>172.09999999999673</v>
      </c>
    </row>
    <row r="22" spans="1:19" x14ac:dyDescent="0.2">
      <c r="A22" s="56" t="s">
        <v>106</v>
      </c>
      <c r="B22" s="57"/>
      <c r="C22" s="82">
        <f>+[1]BG!C22</f>
        <v>2851838.0999999996</v>
      </c>
      <c r="D22" s="58"/>
      <c r="E22" s="58"/>
      <c r="F22" s="82">
        <v>2900446.7</v>
      </c>
      <c r="G22" s="58"/>
      <c r="H22" s="70"/>
      <c r="I22" s="73">
        <f t="shared" ref="I22:I28" si="0">+C22-F22</f>
        <v>-48608.600000000559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f>+[1]BG!C23</f>
        <v>2989254.1</v>
      </c>
      <c r="D23" s="58"/>
      <c r="E23" s="58"/>
      <c r="F23" s="82">
        <v>3032786.2</v>
      </c>
      <c r="G23" s="58"/>
      <c r="H23" s="70"/>
      <c r="I23" s="73">
        <f t="shared" si="0"/>
        <v>-43532.100000000093</v>
      </c>
      <c r="J23" s="63"/>
      <c r="K23" s="57" t="s">
        <v>57</v>
      </c>
      <c r="L23" s="57"/>
      <c r="M23" s="64"/>
      <c r="N23" s="62">
        <f>+[1]BG!J23</f>
        <v>2614.9</v>
      </c>
      <c r="O23" s="57"/>
      <c r="P23" s="64"/>
      <c r="Q23" s="62">
        <v>2628.9</v>
      </c>
      <c r="R23" s="40"/>
      <c r="S23" s="65">
        <f>+N23-Q23</f>
        <v>-14</v>
      </c>
    </row>
    <row r="24" spans="1:19" x14ac:dyDescent="0.2">
      <c r="A24" s="56" t="s">
        <v>49</v>
      </c>
      <c r="B24" s="57"/>
      <c r="C24" s="82">
        <f>+[1]BG!C24</f>
        <v>106000.8</v>
      </c>
      <c r="D24" s="58"/>
      <c r="E24" s="58"/>
      <c r="F24" s="82">
        <v>103552.3</v>
      </c>
      <c r="G24" s="58"/>
      <c r="H24" s="70"/>
      <c r="I24" s="73">
        <f t="shared" si="0"/>
        <v>2448.5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f>+[1]BG!C25</f>
        <v>45812.3</v>
      </c>
      <c r="D25" s="58"/>
      <c r="E25" s="58"/>
      <c r="F25" s="82">
        <v>34971.800000000003</v>
      </c>
      <c r="G25" s="58"/>
      <c r="H25" s="70"/>
      <c r="I25" s="73">
        <f t="shared" si="0"/>
        <v>10840.5</v>
      </c>
      <c r="J25" s="63"/>
      <c r="K25" s="57" t="s">
        <v>58</v>
      </c>
      <c r="L25" s="57"/>
      <c r="M25" s="64"/>
      <c r="N25" s="62">
        <f>+SUM(M26:M28)</f>
        <v>417166.2</v>
      </c>
      <c r="O25" s="57"/>
      <c r="P25" s="64"/>
      <c r="Q25" s="62">
        <v>453957</v>
      </c>
      <c r="R25" s="40"/>
      <c r="S25" s="65">
        <f>+N25-Q25</f>
        <v>-36790.799999999988</v>
      </c>
    </row>
    <row r="26" spans="1:19" x14ac:dyDescent="0.2">
      <c r="A26" s="56" t="s">
        <v>53</v>
      </c>
      <c r="B26" s="57"/>
      <c r="C26" s="82">
        <f>+[1]BG!C26</f>
        <v>71528.2</v>
      </c>
      <c r="D26" s="58"/>
      <c r="E26" s="58"/>
      <c r="F26" s="82">
        <v>72957.5</v>
      </c>
      <c r="G26" s="58"/>
      <c r="H26" s="70"/>
      <c r="I26" s="73">
        <f t="shared" si="0"/>
        <v>-1429.3000000000029</v>
      </c>
      <c r="J26" s="63"/>
      <c r="K26" s="57" t="s">
        <v>59</v>
      </c>
      <c r="L26" s="57"/>
      <c r="M26" s="61">
        <f>+[1]BG!I26</f>
        <v>642.20000000000005</v>
      </c>
      <c r="N26" s="64"/>
      <c r="O26" s="70"/>
      <c r="P26" s="61">
        <v>769.7</v>
      </c>
      <c r="Q26" s="64"/>
      <c r="R26" s="40"/>
      <c r="S26" s="71">
        <f>+M26-P26</f>
        <v>-127.5</v>
      </c>
    </row>
    <row r="27" spans="1:19" x14ac:dyDescent="0.2">
      <c r="A27" s="56" t="s">
        <v>55</v>
      </c>
      <c r="B27" s="57"/>
      <c r="C27" s="82">
        <f>+[1]BG!C27</f>
        <v>88901.4</v>
      </c>
      <c r="D27" s="58"/>
      <c r="E27" s="58"/>
      <c r="F27" s="82">
        <v>144382.20000000001</v>
      </c>
      <c r="G27" s="58"/>
      <c r="H27" s="70"/>
      <c r="I27" s="73">
        <f t="shared" si="0"/>
        <v>-55480.800000000017</v>
      </c>
      <c r="J27" s="63"/>
      <c r="K27" s="57" t="s">
        <v>60</v>
      </c>
      <c r="L27" s="57"/>
      <c r="M27" s="61">
        <f>+[1]BG!I27</f>
        <v>225118.3</v>
      </c>
      <c r="N27" s="64"/>
      <c r="O27" s="70"/>
      <c r="P27" s="61">
        <v>248550</v>
      </c>
      <c r="Q27" s="64"/>
      <c r="R27" s="40"/>
      <c r="S27" s="71">
        <f>+M27-P27</f>
        <v>-23431.700000000012</v>
      </c>
    </row>
    <row r="28" spans="1:19" x14ac:dyDescent="0.2">
      <c r="A28" s="56" t="s">
        <v>45</v>
      </c>
      <c r="B28" s="57"/>
      <c r="C28" s="168">
        <f>+[1]BG!C28</f>
        <v>-449658.7</v>
      </c>
      <c r="D28" s="58"/>
      <c r="E28" s="58"/>
      <c r="F28" s="167">
        <v>-488203.3</v>
      </c>
      <c r="G28" s="58"/>
      <c r="H28" s="70"/>
      <c r="I28" s="73">
        <f t="shared" si="0"/>
        <v>38544.599999999977</v>
      </c>
      <c r="J28" s="63"/>
      <c r="K28" s="57" t="s">
        <v>43</v>
      </c>
      <c r="L28" s="57"/>
      <c r="M28" s="61">
        <f>+[1]BG!I28</f>
        <v>191405.7</v>
      </c>
      <c r="N28" s="64"/>
      <c r="O28" s="70"/>
      <c r="P28" s="61">
        <v>204637.3</v>
      </c>
      <c r="Q28" s="64"/>
      <c r="R28" s="40"/>
      <c r="S28" s="71">
        <f>+M28-P28</f>
        <v>-13231.599999999977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f>+[1]BG!C30</f>
        <v>0</v>
      </c>
      <c r="D30" s="58"/>
      <c r="E30" s="58"/>
      <c r="F30" s="82">
        <v>0</v>
      </c>
      <c r="G30" s="58"/>
      <c r="H30" s="70"/>
      <c r="I30" s="73">
        <f>+C30-F30</f>
        <v>0</v>
      </c>
      <c r="J30" s="63"/>
      <c r="K30" s="57" t="s">
        <v>62</v>
      </c>
      <c r="L30" s="57"/>
      <c r="M30" s="64"/>
      <c r="N30" s="62">
        <f>+SUM(M31:M33)</f>
        <v>7732.4</v>
      </c>
      <c r="O30" s="57"/>
      <c r="P30" s="64"/>
      <c r="Q30" s="62">
        <v>7266.6</v>
      </c>
      <c r="R30" s="40"/>
      <c r="S30" s="65">
        <f>+N30-Q30</f>
        <v>465.79999999999927</v>
      </c>
    </row>
    <row r="31" spans="1:19" x14ac:dyDescent="0.2">
      <c r="A31" s="83" t="s">
        <v>48</v>
      </c>
      <c r="B31" s="84"/>
      <c r="C31" s="82">
        <f>+[1]BG!C31</f>
        <v>0</v>
      </c>
      <c r="D31" s="58"/>
      <c r="E31" s="58"/>
      <c r="F31" s="82">
        <v>0</v>
      </c>
      <c r="G31" s="58"/>
      <c r="H31" s="70"/>
      <c r="I31" s="73">
        <f>+C31-F31</f>
        <v>0</v>
      </c>
      <c r="J31" s="63"/>
      <c r="K31" s="57" t="s">
        <v>64</v>
      </c>
      <c r="L31" s="57"/>
      <c r="M31" s="61">
        <f>+[1]BG!I31</f>
        <v>1148.3</v>
      </c>
      <c r="N31" s="64"/>
      <c r="O31" s="70"/>
      <c r="P31" s="61">
        <v>910.7</v>
      </c>
      <c r="Q31" s="64"/>
      <c r="R31" s="40"/>
      <c r="S31" s="71">
        <f>+M31-P31</f>
        <v>237.59999999999991</v>
      </c>
    </row>
    <row r="32" spans="1:19" x14ac:dyDescent="0.2">
      <c r="A32" s="83" t="s">
        <v>45</v>
      </c>
      <c r="B32" s="84"/>
      <c r="C32" s="167">
        <f>+[1]BG!C32</f>
        <v>0</v>
      </c>
      <c r="D32" s="58"/>
      <c r="E32" s="85"/>
      <c r="F32" s="167">
        <v>0</v>
      </c>
      <c r="G32" s="58"/>
      <c r="H32" s="70"/>
      <c r="I32" s="73">
        <f>+C32-F32</f>
        <v>0</v>
      </c>
      <c r="J32" s="63"/>
      <c r="K32" s="57" t="s">
        <v>66</v>
      </c>
      <c r="L32" s="57"/>
      <c r="M32" s="61">
        <f>+[1]BG!I32</f>
        <v>654.6</v>
      </c>
      <c r="N32" s="64"/>
      <c r="O32" s="70"/>
      <c r="P32" s="61">
        <v>917.3</v>
      </c>
      <c r="Q32" s="64"/>
      <c r="R32" s="40"/>
      <c r="S32" s="71">
        <f>+M32-P32</f>
        <v>-262.69999999999993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f>+[1]BG!I33</f>
        <v>5929.4999999999991</v>
      </c>
      <c r="N33" s="64"/>
      <c r="O33" s="70"/>
      <c r="P33" s="61">
        <v>5438.6</v>
      </c>
      <c r="Q33" s="64"/>
      <c r="R33" s="40"/>
      <c r="S33" s="71">
        <f>+M33-P33</f>
        <v>490.89999999999873</v>
      </c>
    </row>
    <row r="34" spans="1:19" x14ac:dyDescent="0.2">
      <c r="A34" s="56" t="s">
        <v>61</v>
      </c>
      <c r="B34" s="57"/>
      <c r="C34" s="58"/>
      <c r="D34" s="166">
        <f>+[1]BG!D34</f>
        <v>0</v>
      </c>
      <c r="E34" s="68"/>
      <c r="F34" s="58"/>
      <c r="G34" s="166">
        <v>0</v>
      </c>
      <c r="H34" s="69"/>
      <c r="I34" s="62">
        <f>+D34-G34</f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f>+SUM(N12:N34)</f>
        <v>1238189.7</v>
      </c>
      <c r="O35" s="57"/>
      <c r="P35" s="64"/>
      <c r="Q35" s="62">
        <v>1267341.8</v>
      </c>
      <c r="R35" s="40"/>
      <c r="S35" s="65">
        <f>+N35-Q35</f>
        <v>-29152.100000000093</v>
      </c>
    </row>
    <row r="36" spans="1:19" ht="13.5" customHeight="1" x14ac:dyDescent="0.2">
      <c r="A36" s="56" t="s">
        <v>63</v>
      </c>
      <c r="B36" s="57"/>
      <c r="C36" s="58"/>
      <c r="D36" s="81">
        <f>+SUM(C37:C41)</f>
        <v>13679.2</v>
      </c>
      <c r="E36" s="60"/>
      <c r="F36" s="58"/>
      <c r="G36" s="81">
        <v>7947.9000000000015</v>
      </c>
      <c r="H36" s="61"/>
      <c r="I36" s="62">
        <f>+D36-G36</f>
        <v>5731.2999999999993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f>+[1]BG!C37</f>
        <v>4969.3999999999996</v>
      </c>
      <c r="D37" s="58"/>
      <c r="E37" s="58"/>
      <c r="F37" s="82">
        <v>5229.1000000000004</v>
      </c>
      <c r="G37" s="58"/>
      <c r="H37" s="70"/>
      <c r="I37" s="73">
        <f>+C37-F37</f>
        <v>-259.70000000000073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f>+[1]BG!C38</f>
        <v>4098.7</v>
      </c>
      <c r="D38" s="58"/>
      <c r="E38" s="58"/>
      <c r="F38" s="82">
        <v>6039.8</v>
      </c>
      <c r="G38" s="58"/>
      <c r="H38" s="70"/>
      <c r="I38" s="73">
        <f>+C38-F38</f>
        <v>-1941.1000000000004</v>
      </c>
      <c r="J38" s="63"/>
      <c r="K38" s="57" t="s">
        <v>69</v>
      </c>
      <c r="L38" s="57"/>
      <c r="M38" s="64"/>
      <c r="N38" s="62">
        <f>+N35</f>
        <v>1238189.7</v>
      </c>
      <c r="O38" s="57"/>
      <c r="P38" s="64"/>
      <c r="Q38" s="62">
        <v>1267341.8</v>
      </c>
      <c r="R38" s="40"/>
      <c r="S38" s="65">
        <f>+N38-Q38</f>
        <v>-29152.100000000093</v>
      </c>
    </row>
    <row r="39" spans="1:19" x14ac:dyDescent="0.2">
      <c r="A39" s="171" t="s">
        <v>113</v>
      </c>
      <c r="B39" s="84"/>
      <c r="C39" s="82">
        <f>+[1]BG!C39</f>
        <v>0</v>
      </c>
      <c r="D39" s="58"/>
      <c r="E39" s="58"/>
      <c r="F39" s="82">
        <v>0</v>
      </c>
      <c r="G39" s="58"/>
      <c r="H39" s="70"/>
      <c r="I39" s="73">
        <f>+C39-F39</f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f>+[1]BG!C40</f>
        <v>13925.9</v>
      </c>
      <c r="D40" s="58"/>
      <c r="E40" s="58"/>
      <c r="F40" s="82">
        <v>6473</v>
      </c>
      <c r="G40" s="58"/>
      <c r="H40" s="70"/>
      <c r="I40" s="73">
        <f>+C40-F40</f>
        <v>7452.9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f>+[1]BG!C41</f>
        <v>-9314.7999999999993</v>
      </c>
      <c r="D41" s="58"/>
      <c r="E41" s="87"/>
      <c r="F41" s="167">
        <v>-9794</v>
      </c>
      <c r="G41" s="58"/>
      <c r="H41" s="70"/>
      <c r="I41" s="73">
        <f>+C41-F41</f>
        <v>479.20000000000073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f>+SUM(N44:N62)</f>
        <v>1984981.1</v>
      </c>
      <c r="O42" s="57"/>
      <c r="P42" s="64"/>
      <c r="Q42" s="62">
        <v>1963123.9</v>
      </c>
      <c r="R42" s="40"/>
      <c r="S42" s="65">
        <f>+N42-Q42</f>
        <v>21857.200000000186</v>
      </c>
    </row>
    <row r="43" spans="1:19" x14ac:dyDescent="0.2">
      <c r="A43" s="56" t="s">
        <v>104</v>
      </c>
      <c r="B43" s="57"/>
      <c r="C43" s="58"/>
      <c r="D43" s="81">
        <f>+SUM(C44:C45)</f>
        <v>402.19999999999982</v>
      </c>
      <c r="E43" s="60"/>
      <c r="F43" s="58"/>
      <c r="G43" s="81">
        <v>402.19999999999982</v>
      </c>
      <c r="H43" s="61"/>
      <c r="I43" s="62">
        <f>+D43-G43</f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f>+[1]BG!C44</f>
        <v>2135.1999999999998</v>
      </c>
      <c r="D44" s="58"/>
      <c r="E44" s="58"/>
      <c r="F44" s="82">
        <v>2135.1999999999998</v>
      </c>
      <c r="G44" s="58"/>
      <c r="H44" s="70"/>
      <c r="I44" s="73">
        <f>+C44-F44</f>
        <v>0</v>
      </c>
      <c r="J44" s="63"/>
      <c r="K44" s="57" t="s">
        <v>71</v>
      </c>
      <c r="L44" s="57"/>
      <c r="M44" s="64"/>
      <c r="N44" s="62">
        <f>+M45</f>
        <v>803158.2</v>
      </c>
      <c r="O44" s="57"/>
      <c r="P44" s="64"/>
      <c r="Q44" s="62">
        <v>803106.1</v>
      </c>
      <c r="R44" s="40"/>
      <c r="S44" s="65">
        <f>+N44-Q44</f>
        <v>52.099999999976717</v>
      </c>
    </row>
    <row r="45" spans="1:19" x14ac:dyDescent="0.2">
      <c r="A45" s="56" t="s">
        <v>45</v>
      </c>
      <c r="B45" s="88"/>
      <c r="C45" s="168">
        <f>+[1]BG!C45</f>
        <v>-1733</v>
      </c>
      <c r="D45" s="58"/>
      <c r="E45" s="87"/>
      <c r="F45" s="167">
        <v>-1733</v>
      </c>
      <c r="G45" s="58"/>
      <c r="H45" s="70"/>
      <c r="I45" s="73">
        <f>+C45-F45</f>
        <v>0</v>
      </c>
      <c r="J45" s="63"/>
      <c r="K45" s="57" t="s">
        <v>73</v>
      </c>
      <c r="L45" s="57"/>
      <c r="M45" s="61">
        <f>+[1]BG!I45</f>
        <v>803158.2</v>
      </c>
      <c r="N45" s="64"/>
      <c r="O45" s="70"/>
      <c r="P45" s="61">
        <v>803106.1</v>
      </c>
      <c r="Q45" s="64"/>
      <c r="R45" s="40"/>
      <c r="S45" s="71">
        <f>+M45-P45</f>
        <v>52.099999999976717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f>+SUM(C48:C53)</f>
        <v>12119.9</v>
      </c>
      <c r="E47" s="60"/>
      <c r="F47" s="58"/>
      <c r="G47" s="81">
        <v>12228.199999999997</v>
      </c>
      <c r="H47" s="61"/>
      <c r="I47" s="62">
        <f>+D47-G47</f>
        <v>-108.29999999999745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f>+[1]BG!C48</f>
        <v>11116</v>
      </c>
      <c r="D48" s="58"/>
      <c r="E48" s="58"/>
      <c r="F48" s="82">
        <v>11116</v>
      </c>
      <c r="G48" s="58"/>
      <c r="H48" s="70"/>
      <c r="I48" s="73">
        <f t="shared" ref="I48:I53" si="1">+C48-F48</f>
        <v>0</v>
      </c>
      <c r="J48" s="63"/>
      <c r="K48" s="57" t="s">
        <v>77</v>
      </c>
      <c r="L48" s="57"/>
      <c r="M48" s="64"/>
      <c r="N48" s="62">
        <f>+M49</f>
        <v>371675.3</v>
      </c>
      <c r="O48" s="57"/>
      <c r="P48" s="64"/>
      <c r="Q48" s="62">
        <v>371675.3</v>
      </c>
      <c r="R48" s="40"/>
      <c r="S48" s="65">
        <f>+N48-Q48</f>
        <v>0</v>
      </c>
    </row>
    <row r="49" spans="1:19" x14ac:dyDescent="0.2">
      <c r="A49" s="56" t="s">
        <v>76</v>
      </c>
      <c r="B49" s="57"/>
      <c r="C49" s="82">
        <f>+[1]BG!C49</f>
        <v>3272</v>
      </c>
      <c r="D49" s="58"/>
      <c r="E49" s="58"/>
      <c r="F49" s="82">
        <v>3276.6</v>
      </c>
      <c r="G49" s="58"/>
      <c r="H49" s="70"/>
      <c r="I49" s="73">
        <f t="shared" si="1"/>
        <v>-4.5999999999999091</v>
      </c>
      <c r="J49" s="63"/>
      <c r="K49" s="57" t="s">
        <v>79</v>
      </c>
      <c r="L49" s="57"/>
      <c r="M49" s="61">
        <f>+[1]BG!I49</f>
        <v>371675.3</v>
      </c>
      <c r="N49" s="64"/>
      <c r="O49" s="70"/>
      <c r="P49" s="61">
        <v>371675.3</v>
      </c>
      <c r="Q49" s="64"/>
      <c r="R49" s="40"/>
      <c r="S49" s="71">
        <f>+M49-P49</f>
        <v>0</v>
      </c>
    </row>
    <row r="50" spans="1:19" x14ac:dyDescent="0.2">
      <c r="A50" s="56" t="s">
        <v>78</v>
      </c>
      <c r="B50" s="57"/>
      <c r="C50" s="82">
        <f>+[1]BG!C50</f>
        <v>4957.3999999999996</v>
      </c>
      <c r="D50" s="58"/>
      <c r="E50" s="58"/>
      <c r="F50" s="82">
        <v>4962.2</v>
      </c>
      <c r="G50" s="58"/>
      <c r="H50" s="70"/>
      <c r="I50" s="73">
        <f t="shared" si="1"/>
        <v>-4.8000000000001819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f>+[1]BG!C51</f>
        <v>429.6</v>
      </c>
      <c r="D51" s="58"/>
      <c r="E51" s="58"/>
      <c r="F51" s="82">
        <v>429.6</v>
      </c>
      <c r="G51" s="58"/>
      <c r="H51" s="70"/>
      <c r="I51" s="73">
        <f t="shared" si="1"/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f>+[1]BG!C52</f>
        <v>-7621.9</v>
      </c>
      <c r="D52" s="58"/>
      <c r="E52" s="87"/>
      <c r="F52" s="167">
        <v>-7523</v>
      </c>
      <c r="G52" s="58"/>
      <c r="H52" s="70"/>
      <c r="I52" s="73">
        <f t="shared" si="1"/>
        <v>-98.899999999999636</v>
      </c>
      <c r="J52" s="63"/>
      <c r="K52" s="57" t="s">
        <v>82</v>
      </c>
      <c r="L52" s="57"/>
      <c r="M52" s="64"/>
      <c r="N52" s="62">
        <f>+SUM(M54:M56)</f>
        <v>109551</v>
      </c>
      <c r="O52" s="57"/>
      <c r="P52" s="64"/>
      <c r="Q52" s="62">
        <v>109551</v>
      </c>
      <c r="R52" s="40"/>
      <c r="S52" s="65">
        <f>+N52-Q52</f>
        <v>0</v>
      </c>
    </row>
    <row r="53" spans="1:19" x14ac:dyDescent="0.2">
      <c r="A53" s="56" t="s">
        <v>81</v>
      </c>
      <c r="B53" s="57"/>
      <c r="C53" s="168">
        <f>+[1]BG!C53</f>
        <v>-33.200000000000003</v>
      </c>
      <c r="D53" s="58"/>
      <c r="E53" s="87"/>
      <c r="F53" s="167">
        <v>-33.200000000000003</v>
      </c>
      <c r="G53" s="58"/>
      <c r="H53" s="70"/>
      <c r="I53" s="73">
        <f t="shared" si="1"/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f>+[1]BG!I54</f>
        <v>7805.7</v>
      </c>
      <c r="N54" s="64"/>
      <c r="O54" s="70"/>
      <c r="P54" s="61">
        <v>7805.7</v>
      </c>
      <c r="Q54" s="64"/>
      <c r="R54" s="40"/>
      <c r="S54" s="71">
        <f>+M54-P54</f>
        <v>0</v>
      </c>
    </row>
    <row r="55" spans="1:19" x14ac:dyDescent="0.2">
      <c r="A55" s="56" t="s">
        <v>83</v>
      </c>
      <c r="B55" s="57"/>
      <c r="C55" s="58"/>
      <c r="D55" s="81">
        <f>+SUM(C56:C58)</f>
        <v>41271.600000000006</v>
      </c>
      <c r="E55" s="60"/>
      <c r="F55" s="58"/>
      <c r="G55" s="81">
        <v>39755.000000000007</v>
      </c>
      <c r="H55" s="61"/>
      <c r="I55" s="62">
        <f>+D55-G55</f>
        <v>1516.5999999999985</v>
      </c>
      <c r="J55" s="63"/>
      <c r="K55" s="57" t="s">
        <v>86</v>
      </c>
      <c r="L55" s="57"/>
      <c r="M55" s="61">
        <f>+[1]BG!I55</f>
        <v>100635.2</v>
      </c>
      <c r="N55" s="64"/>
      <c r="O55" s="70"/>
      <c r="P55" s="61">
        <v>100635.2</v>
      </c>
      <c r="Q55" s="64"/>
      <c r="R55" s="40"/>
      <c r="S55" s="71">
        <f>+M55-P55</f>
        <v>0</v>
      </c>
    </row>
    <row r="56" spans="1:19" x14ac:dyDescent="0.2">
      <c r="A56" s="56" t="s">
        <v>85</v>
      </c>
      <c r="B56" s="70"/>
      <c r="C56" s="82">
        <f>+[1]BG!C56</f>
        <v>526.79999999999995</v>
      </c>
      <c r="D56" s="58"/>
      <c r="E56" s="58"/>
      <c r="F56" s="82">
        <v>369.3</v>
      </c>
      <c r="G56" s="58"/>
      <c r="H56" s="70"/>
      <c r="I56" s="73">
        <f>+C56-F56</f>
        <v>157.49999999999994</v>
      </c>
      <c r="J56" s="63"/>
      <c r="K56" s="57" t="s">
        <v>43</v>
      </c>
      <c r="L56" s="57"/>
      <c r="M56" s="61">
        <f>+[1]BG!I56</f>
        <v>1110.0999999999999</v>
      </c>
      <c r="N56" s="64"/>
      <c r="O56" s="70"/>
      <c r="P56" s="61">
        <v>1110.0999999999999</v>
      </c>
      <c r="Q56" s="64"/>
      <c r="R56" s="40"/>
      <c r="S56" s="71">
        <f>+M56-P56</f>
        <v>0</v>
      </c>
    </row>
    <row r="57" spans="1:19" x14ac:dyDescent="0.2">
      <c r="A57" s="56" t="s">
        <v>14</v>
      </c>
      <c r="B57" s="57"/>
      <c r="C57" s="82">
        <f>+[1]BG!C57</f>
        <v>40747.5</v>
      </c>
      <c r="D57" s="58"/>
      <c r="E57" s="58"/>
      <c r="F57" s="82">
        <v>39388.400000000001</v>
      </c>
      <c r="G57" s="58"/>
      <c r="H57" s="70"/>
      <c r="I57" s="73">
        <f>+C57-F57</f>
        <v>1359.0999999999985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f>+[1]BG!C58</f>
        <v>-2.7</v>
      </c>
      <c r="D58" s="58"/>
      <c r="E58" s="87"/>
      <c r="F58" s="168">
        <v>-2.7</v>
      </c>
      <c r="G58" s="58"/>
      <c r="H58" s="70"/>
      <c r="I58" s="73">
        <f>+C58-F58</f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f>+C62</f>
        <v>7805.7</v>
      </c>
      <c r="E60" s="60"/>
      <c r="F60" s="58"/>
      <c r="G60" s="81">
        <v>7805.7</v>
      </c>
      <c r="H60" s="61"/>
      <c r="I60" s="62">
        <f>+D60-G60</f>
        <v>0</v>
      </c>
      <c r="J60" s="63"/>
      <c r="K60" s="57" t="s">
        <v>88</v>
      </c>
      <c r="L60" s="57"/>
      <c r="M60" s="64"/>
      <c r="N60" s="62">
        <f>+[1]BG!J60</f>
        <v>610953</v>
      </c>
      <c r="O60" s="57"/>
      <c r="P60" s="64"/>
      <c r="Q60" s="62">
        <v>610953</v>
      </c>
      <c r="R60" s="40"/>
      <c r="S60" s="65">
        <f>+N60-Q60</f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f>+[1]BG!C62</f>
        <v>7805.7</v>
      </c>
      <c r="D62" s="58"/>
      <c r="E62" s="58"/>
      <c r="F62" s="82">
        <v>7805.7</v>
      </c>
      <c r="G62" s="58"/>
      <c r="H62" s="70"/>
      <c r="I62" s="73">
        <f>+C62-F62</f>
        <v>0</v>
      </c>
      <c r="J62" s="63"/>
      <c r="K62" s="57" t="s">
        <v>33</v>
      </c>
      <c r="L62" s="57"/>
      <c r="M62" s="64"/>
      <c r="N62" s="81">
        <f>+[1]BG!J62</f>
        <v>89643.6</v>
      </c>
      <c r="O62" s="57"/>
      <c r="P62" s="64"/>
      <c r="Q62" s="81">
        <v>67838.5</v>
      </c>
      <c r="R62" s="40"/>
      <c r="S62" s="65">
        <f>+N62-Q62</f>
        <v>21805.100000000006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f>+SUM(D12:D65)</f>
        <v>3223170.8000000003</v>
      </c>
      <c r="E66" s="60"/>
      <c r="F66" s="58"/>
      <c r="G66" s="81">
        <v>3230465.7000000007</v>
      </c>
      <c r="H66" s="61"/>
      <c r="I66" s="62">
        <f>+D66-G66</f>
        <v>-7294.9000000003725</v>
      </c>
      <c r="J66" s="63"/>
      <c r="K66" s="57" t="s">
        <v>90</v>
      </c>
      <c r="L66" s="57"/>
      <c r="M66" s="64"/>
      <c r="N66" s="62">
        <f>+N38+N42</f>
        <v>3223170.8</v>
      </c>
      <c r="O66" s="57"/>
      <c r="P66" s="64"/>
      <c r="Q66" s="62">
        <v>3230465.7</v>
      </c>
      <c r="R66" s="40"/>
      <c r="S66" s="65">
        <f>+N66-Q66</f>
        <v>-7294.9000000003725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f>+[1]BG!D69</f>
        <v>10781.3</v>
      </c>
      <c r="E69" s="57"/>
      <c r="F69" s="70"/>
      <c r="G69" s="62">
        <v>10147.1</v>
      </c>
      <c r="H69" s="61"/>
      <c r="I69" s="62">
        <f>+D69-G69</f>
        <v>634.19999999999891</v>
      </c>
      <c r="J69" s="96"/>
      <c r="K69" s="57" t="s">
        <v>93</v>
      </c>
      <c r="L69" s="57"/>
      <c r="M69" s="64"/>
      <c r="N69" s="62">
        <f>+M70</f>
        <v>10147.1</v>
      </c>
      <c r="O69" s="57"/>
      <c r="P69" s="64"/>
      <c r="Q69" s="62">
        <v>10147.1</v>
      </c>
      <c r="R69" s="40"/>
      <c r="S69" s="65">
        <f>+N69-Q69</f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f>+[1]BG!I70</f>
        <v>10147.1</v>
      </c>
      <c r="N70" s="64"/>
      <c r="O70" s="70"/>
      <c r="P70" s="61">
        <v>10147.1</v>
      </c>
      <c r="Q70" s="64"/>
      <c r="R70" s="40"/>
      <c r="S70" s="71">
        <f>+M70-P70</f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f>+C73</f>
        <v>138484.20000000001</v>
      </c>
      <c r="E72" s="57"/>
      <c r="F72" s="70"/>
      <c r="G72" s="62">
        <v>141115.20000000001</v>
      </c>
      <c r="H72" s="61"/>
      <c r="I72" s="62">
        <f>+D72-G72</f>
        <v>-2631</v>
      </c>
      <c r="J72" s="96"/>
      <c r="K72" s="57" t="s">
        <v>96</v>
      </c>
      <c r="L72" s="57"/>
      <c r="M72" s="64"/>
      <c r="N72" s="62">
        <f>+D72</f>
        <v>138484.20000000001</v>
      </c>
      <c r="O72" s="57"/>
      <c r="P72" s="64"/>
      <c r="Q72" s="62">
        <v>141115.20000000001</v>
      </c>
      <c r="R72" s="40"/>
      <c r="S72" s="65">
        <f>+N72-Q72</f>
        <v>-2631</v>
      </c>
    </row>
    <row r="73" spans="1:19" x14ac:dyDescent="0.2">
      <c r="A73" s="56" t="s">
        <v>23</v>
      </c>
      <c r="B73" s="57"/>
      <c r="C73" s="82">
        <f>+[1]BG!C73</f>
        <v>138484.20000000001</v>
      </c>
      <c r="D73" s="70"/>
      <c r="E73" s="70"/>
      <c r="F73" s="61">
        <v>141115.20000000001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f>+[1]BG!D75</f>
        <v>4039604.1</v>
      </c>
      <c r="E75" s="57"/>
      <c r="F75" s="70"/>
      <c r="G75" s="62">
        <v>3569715.9256970999</v>
      </c>
      <c r="H75" s="61"/>
      <c r="I75" s="62">
        <f>+D75-G75</f>
        <v>469888.17430290021</v>
      </c>
      <c r="J75" s="96"/>
      <c r="K75" s="57" t="s">
        <v>98</v>
      </c>
      <c r="L75" s="57"/>
      <c r="M75" s="64"/>
      <c r="N75" s="62">
        <f>+D75</f>
        <v>4039604.1</v>
      </c>
      <c r="O75" s="57"/>
      <c r="P75" s="64"/>
      <c r="Q75" s="62">
        <v>3569715.9256970999</v>
      </c>
      <c r="R75" s="40"/>
      <c r="S75" s="65">
        <f>+N75-Q75</f>
        <v>469888.17430290021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f>+[1]BG!D77</f>
        <v>5729071.9000000004</v>
      </c>
      <c r="E77" s="57"/>
      <c r="F77" s="70"/>
      <c r="G77" s="62">
        <v>5798090.8393169604</v>
      </c>
      <c r="H77" s="61"/>
      <c r="I77" s="62">
        <f>+D77-G77</f>
        <v>-69018.939316960052</v>
      </c>
      <c r="J77" s="96"/>
      <c r="K77" s="57" t="s">
        <v>100</v>
      </c>
      <c r="L77" s="57"/>
      <c r="M77" s="64"/>
      <c r="N77" s="62">
        <f>+D77</f>
        <v>5729071.9000000004</v>
      </c>
      <c r="O77" s="57"/>
      <c r="P77" s="64"/>
      <c r="Q77" s="62">
        <v>5798090.8393169604</v>
      </c>
      <c r="R77" s="40"/>
      <c r="S77" s="65">
        <f>+N77-Q77</f>
        <v>-69018.939316960052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f>+[1]BG!D79</f>
        <v>9917941.5</v>
      </c>
      <c r="E79" s="57"/>
      <c r="F79" s="70"/>
      <c r="G79" s="62">
        <v>9519069.0650140606</v>
      </c>
      <c r="H79" s="61"/>
      <c r="I79" s="62">
        <f>+D79-G79</f>
        <v>398872.43498593941</v>
      </c>
      <c r="J79" s="96"/>
      <c r="K79" s="57" t="s">
        <v>101</v>
      </c>
      <c r="L79" s="57"/>
      <c r="M79" s="64"/>
      <c r="N79" s="62">
        <f>+D79</f>
        <v>9917941.5</v>
      </c>
      <c r="O79" s="57"/>
      <c r="P79" s="64"/>
      <c r="Q79" s="62">
        <v>9519069.0650140606</v>
      </c>
      <c r="R79" s="40"/>
      <c r="S79" s="65">
        <f>+N79-Q79</f>
        <v>398872.43498593941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3" transitionEvaluation="1">
    <pageSetUpPr fitToPage="1"/>
  </sheetPr>
  <dimension ref="A1:S184"/>
  <sheetViews>
    <sheetView showGridLines="0" topLeftCell="A23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128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42156</v>
      </c>
      <c r="D11" s="135" t="s">
        <v>4</v>
      </c>
      <c r="E11" s="136">
        <v>42185</v>
      </c>
      <c r="F11" s="130"/>
      <c r="G11" s="133" t="s">
        <v>3</v>
      </c>
      <c r="H11" s="134">
        <v>42125</v>
      </c>
      <c r="I11" s="135" t="s">
        <v>4</v>
      </c>
      <c r="J11" s="136">
        <v>42155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f>+SUM(C15:C18)</f>
        <v>39757.32</v>
      </c>
      <c r="F14" s="1"/>
      <c r="G14" s="1"/>
      <c r="H14" s="1"/>
      <c r="I14" s="1"/>
      <c r="J14" s="150">
        <v>39288.299999999996</v>
      </c>
      <c r="K14" s="130"/>
      <c r="L14" s="150">
        <f>+E14-J14</f>
        <v>469.02000000000407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f>+[2]PYG!C16</f>
        <v>36248.119999999995</v>
      </c>
      <c r="D15" s="1"/>
      <c r="E15" s="1"/>
      <c r="F15" s="1"/>
      <c r="G15" s="1"/>
      <c r="H15" s="2">
        <v>34557.4</v>
      </c>
      <c r="I15" s="1"/>
      <c r="J15" s="1"/>
      <c r="K15" s="130"/>
      <c r="L15" s="2">
        <f>+C15-H15</f>
        <v>1690.7199999999939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f>+[2]PYG!C17</f>
        <v>385.5</v>
      </c>
      <c r="D16" s="1"/>
      <c r="E16" s="1"/>
      <c r="F16" s="1"/>
      <c r="G16" s="1"/>
      <c r="H16" s="2">
        <v>411.5</v>
      </c>
      <c r="I16" s="1"/>
      <c r="J16" s="1"/>
      <c r="K16" s="130"/>
      <c r="L16" s="2">
        <f t="shared" ref="L16:L18" si="0">+C16-H16</f>
        <v>-26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f>+[2]PYG!C18</f>
        <v>1932.8</v>
      </c>
      <c r="D17" s="1"/>
      <c r="E17" s="1"/>
      <c r="F17" s="1"/>
      <c r="G17" s="1"/>
      <c r="H17" s="2">
        <v>1573.2</v>
      </c>
      <c r="I17" s="1"/>
      <c r="J17" s="1"/>
      <c r="K17" s="130"/>
      <c r="L17" s="2">
        <f t="shared" si="0"/>
        <v>359.59999999999991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f>+[2]PYG!C19</f>
        <v>1190.9000000000001</v>
      </c>
      <c r="D18" s="1"/>
      <c r="E18" s="1"/>
      <c r="F18" s="1"/>
      <c r="G18" s="1"/>
      <c r="H18" s="1">
        <v>2746.2</v>
      </c>
      <c r="I18" s="1"/>
      <c r="J18" s="1"/>
      <c r="K18" s="130"/>
      <c r="L18" s="2">
        <f t="shared" si="0"/>
        <v>-1555.2999999999997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f>+SUM(C21:C23)</f>
        <v>5445.6</v>
      </c>
      <c r="F20" s="1"/>
      <c r="G20" s="1"/>
      <c r="H20" s="1"/>
      <c r="I20" s="1"/>
      <c r="J20" s="150">
        <v>6877.2999999999993</v>
      </c>
      <c r="K20" s="130"/>
      <c r="L20" s="150">
        <f>+E20-J20</f>
        <v>-1431.6999999999989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f>+[2]PYG!C22</f>
        <v>4264.9000000000005</v>
      </c>
      <c r="D21" s="1"/>
      <c r="E21" s="1"/>
      <c r="F21" s="1"/>
      <c r="G21" s="1"/>
      <c r="H21" s="2">
        <v>4115.2999999999993</v>
      </c>
      <c r="I21" s="1"/>
      <c r="J21" s="1"/>
      <c r="K21" s="130"/>
      <c r="L21" s="2">
        <f>+C21-H21</f>
        <v>149.60000000000127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f>+[2]PYG!C23</f>
        <v>-17</v>
      </c>
      <c r="D22" s="1"/>
      <c r="E22" s="1"/>
      <c r="F22" s="1"/>
      <c r="G22" s="1"/>
      <c r="H22" s="2">
        <v>54.9</v>
      </c>
      <c r="I22" s="1"/>
      <c r="J22" s="1"/>
      <c r="K22" s="130"/>
      <c r="L22" s="2">
        <f t="shared" ref="L22:L23" si="1">+C22-H22</f>
        <v>-71.900000000000006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f>+[2]PYG!C24</f>
        <v>1197.7</v>
      </c>
      <c r="D23" s="1"/>
      <c r="E23" s="1"/>
      <c r="F23" s="1"/>
      <c r="G23" s="1"/>
      <c r="H23" s="1">
        <v>2707.1</v>
      </c>
      <c r="I23" s="1"/>
      <c r="J23" s="1"/>
      <c r="K23" s="130"/>
      <c r="L23" s="2">
        <f t="shared" si="1"/>
        <v>-1509.3999999999999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f>+E14-E20</f>
        <v>34311.72</v>
      </c>
      <c r="F25" s="3"/>
      <c r="G25" s="3"/>
      <c r="H25" s="3"/>
      <c r="I25" s="3"/>
      <c r="J25" s="154">
        <v>32410.999999999996</v>
      </c>
      <c r="K25" s="137"/>
      <c r="L25" s="154">
        <f>+E25-J25</f>
        <v>1900.7200000000048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f>+E29-E33</f>
        <v>-5448</v>
      </c>
      <c r="F27" s="1"/>
      <c r="G27" s="1"/>
      <c r="H27" s="1"/>
      <c r="I27" s="1"/>
      <c r="J27" s="150">
        <v>-5072.8999999999996</v>
      </c>
      <c r="K27" s="130"/>
      <c r="L27" s="150">
        <f>+E27-J27</f>
        <v>-375.10000000000036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f>+C30+C31</f>
        <v>0</v>
      </c>
      <c r="F29" s="1"/>
      <c r="G29" s="1"/>
      <c r="H29" s="1"/>
      <c r="I29" s="1"/>
      <c r="J29" s="150">
        <v>0</v>
      </c>
      <c r="K29" s="130"/>
      <c r="L29" s="150">
        <f>+E29-J29</f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f>+[2]PYG!C31</f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f>+C30-H30</f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f>+[2]PYG!C32</f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f>+C31-H31</f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f>+C34+C35</f>
        <v>5448</v>
      </c>
      <c r="F33" s="1"/>
      <c r="G33" s="1"/>
      <c r="H33" s="1"/>
      <c r="I33" s="1"/>
      <c r="J33" s="150">
        <v>5072.8999999999996</v>
      </c>
      <c r="K33" s="130"/>
      <c r="L33" s="150">
        <f>+E33-J33</f>
        <v>375.10000000000036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f>+[2]PYG!C35</f>
        <v>1486</v>
      </c>
      <c r="D34" s="1"/>
      <c r="E34" s="1"/>
      <c r="F34" s="1"/>
      <c r="G34" s="1"/>
      <c r="H34" s="2">
        <v>1192.9000000000001</v>
      </c>
      <c r="I34" s="1"/>
      <c r="J34" s="1"/>
      <c r="K34" s="130"/>
      <c r="L34" s="2">
        <f>+C34-H34</f>
        <v>293.09999999999991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f>+[2]PYG!C36</f>
        <v>3962</v>
      </c>
      <c r="D35" s="1"/>
      <c r="E35" s="1"/>
      <c r="F35" s="1"/>
      <c r="G35" s="1"/>
      <c r="H35" s="1">
        <v>3879.9999999999995</v>
      </c>
      <c r="I35" s="1"/>
      <c r="J35" s="1"/>
      <c r="K35" s="130"/>
      <c r="L35" s="2">
        <f>+C35-H35</f>
        <v>82.000000000000455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f>+E25+E27</f>
        <v>28863.72</v>
      </c>
      <c r="F38" s="1"/>
      <c r="G38" s="1"/>
      <c r="H38" s="1"/>
      <c r="I38" s="1"/>
      <c r="J38" s="150">
        <v>27338.1</v>
      </c>
      <c r="K38" s="130"/>
      <c r="L38" s="150">
        <f>+E38-J38</f>
        <v>1525.6200000000026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f>+C41+C42+C43</f>
        <v>-1579.3</v>
      </c>
      <c r="F40" s="1"/>
      <c r="G40" s="1"/>
      <c r="H40" s="1"/>
      <c r="I40" s="1"/>
      <c r="J40" s="2">
        <v>7217.1</v>
      </c>
      <c r="K40" s="130"/>
      <c r="L40" s="2">
        <f>+E40-J40</f>
        <v>-8796.4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f>+[2]PYG!C42</f>
        <v>-1315.9</v>
      </c>
      <c r="D41" s="1"/>
      <c r="E41" s="1"/>
      <c r="F41" s="1"/>
      <c r="G41" s="1"/>
      <c r="H41" s="2">
        <v>7281.7</v>
      </c>
      <c r="I41" s="1"/>
      <c r="J41" s="1"/>
      <c r="K41" s="130"/>
      <c r="L41" s="2">
        <f>+C41-H41</f>
        <v>-8597.6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f>+[2]PYG!C43</f>
        <v>-279.10000000000002</v>
      </c>
      <c r="D42" s="1"/>
      <c r="E42" s="1"/>
      <c r="F42" s="1"/>
      <c r="G42" s="1"/>
      <c r="H42" s="2">
        <v>-55.2</v>
      </c>
      <c r="I42" s="1"/>
      <c r="J42" s="1"/>
      <c r="K42" s="130"/>
      <c r="L42" s="2">
        <f>+C42-H42</f>
        <v>-223.90000000000003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f>+[2]PYG!C44</f>
        <v>15.7</v>
      </c>
      <c r="D43" s="1"/>
      <c r="E43" s="1"/>
      <c r="F43" s="1"/>
      <c r="G43" s="1"/>
      <c r="H43" s="1">
        <v>-9.4</v>
      </c>
      <c r="I43" s="1"/>
      <c r="J43" s="1"/>
      <c r="K43" s="130"/>
      <c r="L43" s="2">
        <f>+C43-H43</f>
        <v>25.1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f>+[2]PYG!E46</f>
        <v>110.4</v>
      </c>
      <c r="F45" s="1"/>
      <c r="G45" s="1"/>
      <c r="H45" s="1"/>
      <c r="I45" s="1"/>
      <c r="J45" s="150">
        <v>110.7</v>
      </c>
      <c r="K45" s="130"/>
      <c r="L45" s="150">
        <f>+E45-J45</f>
        <v>-0.29999999999999716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f>+[2]PYG!E48</f>
        <v>63.9</v>
      </c>
      <c r="F47" s="1"/>
      <c r="G47" s="1"/>
      <c r="H47" s="1"/>
      <c r="I47" s="1"/>
      <c r="J47" s="150">
        <v>47.8</v>
      </c>
      <c r="K47" s="130"/>
      <c r="L47" s="150">
        <f>+E47-J47</f>
        <v>16.100000000000001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f>+E38-E40-E45-E47</f>
        <v>30268.719999999998</v>
      </c>
      <c r="F49" s="3"/>
      <c r="G49" s="3"/>
      <c r="H49" s="3"/>
      <c r="I49" s="3"/>
      <c r="J49" s="154">
        <v>19962.5</v>
      </c>
      <c r="K49" s="137"/>
      <c r="L49" s="154">
        <f>+E49-J49</f>
        <v>10306.219999999998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f>+C52</f>
        <v>21397</v>
      </c>
      <c r="F51" s="1"/>
      <c r="G51" s="1"/>
      <c r="H51" s="1"/>
      <c r="I51" s="1"/>
      <c r="J51" s="150">
        <v>2193.1</v>
      </c>
      <c r="K51" s="130"/>
      <c r="L51" s="150">
        <f>+E51-J51</f>
        <v>19203.900000000001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f>+[2]PYG!C53</f>
        <v>21397</v>
      </c>
      <c r="D52" s="1"/>
      <c r="E52" s="1"/>
      <c r="F52" s="1"/>
      <c r="G52" s="1"/>
      <c r="H52" s="1">
        <v>2193.1</v>
      </c>
      <c r="I52" s="1"/>
      <c r="J52" s="1"/>
      <c r="K52" s="130"/>
      <c r="L52" s="2">
        <f>+C52-H52</f>
        <v>19203.900000000001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f>+C55</f>
        <v>9232</v>
      </c>
      <c r="F54" s="1"/>
      <c r="G54" s="1"/>
      <c r="H54" s="1"/>
      <c r="I54" s="1"/>
      <c r="J54" s="150">
        <v>350.5</v>
      </c>
      <c r="K54" s="130"/>
      <c r="L54" s="150">
        <f>+E54-J54</f>
        <v>8881.5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f>+[2]PYG!C56</f>
        <v>9232</v>
      </c>
      <c r="D55" s="1"/>
      <c r="E55" s="1"/>
      <c r="F55" s="1"/>
      <c r="G55" s="1"/>
      <c r="H55" s="1">
        <v>350.5</v>
      </c>
      <c r="I55" s="1"/>
      <c r="J55" s="1"/>
      <c r="K55" s="130"/>
      <c r="L55" s="2">
        <f>+C55-H55</f>
        <v>8881.5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f>+E51-E54</f>
        <v>12165</v>
      </c>
      <c r="F57" s="3"/>
      <c r="G57" s="3"/>
      <c r="H57" s="1"/>
      <c r="I57" s="1"/>
      <c r="J57" s="154">
        <v>1842.6</v>
      </c>
      <c r="K57" s="137"/>
      <c r="L57" s="154">
        <f>+E57-J57</f>
        <v>10322.4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f>+E59-J59</f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f>+E49+E57</f>
        <v>42433.72</v>
      </c>
      <c r="F61" s="3"/>
      <c r="G61" s="3"/>
      <c r="H61" s="1"/>
      <c r="I61" s="1"/>
      <c r="J61" s="154">
        <v>21805.1</v>
      </c>
      <c r="K61" s="137"/>
      <c r="L61" s="154">
        <f>+E61-J61</f>
        <v>20628.620000000003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2" transitionEvaluation="1">
    <pageSetUpPr fitToPage="1"/>
  </sheetPr>
  <dimension ref="A1:S159"/>
  <sheetViews>
    <sheetView showGridLines="0" topLeftCell="A32" zoomScale="75" workbookViewId="0">
      <selection activeCell="D66" sqref="D6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44140625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79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130</v>
      </c>
      <c r="D9" s="37"/>
      <c r="E9" s="35"/>
      <c r="F9" s="36" t="s">
        <v>127</v>
      </c>
      <c r="G9" s="37"/>
      <c r="H9" s="35"/>
      <c r="I9" s="38" t="s">
        <v>103</v>
      </c>
      <c r="J9" s="39"/>
      <c r="K9" s="35"/>
      <c r="L9" s="35"/>
      <c r="M9" s="36" t="s">
        <v>130</v>
      </c>
      <c r="N9" s="35"/>
      <c r="O9" s="35"/>
      <c r="P9" s="36" t="s">
        <v>127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80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f>+[2]BG!D12</f>
        <v>346208</v>
      </c>
      <c r="E12" s="60"/>
      <c r="F12" s="58"/>
      <c r="G12" s="59">
        <v>221977</v>
      </c>
      <c r="H12" s="61"/>
      <c r="I12" s="62">
        <f>+D12-G12</f>
        <v>124231</v>
      </c>
      <c r="J12" s="63"/>
      <c r="K12" s="57" t="s">
        <v>38</v>
      </c>
      <c r="L12" s="57"/>
      <c r="M12" s="64"/>
      <c r="N12" s="62">
        <f>+M13</f>
        <v>113479.4</v>
      </c>
      <c r="O12" s="57"/>
      <c r="P12" s="64"/>
      <c r="Q12" s="62">
        <v>120815.9</v>
      </c>
      <c r="R12" s="40"/>
      <c r="S12" s="65">
        <f>+N12-Q12</f>
        <v>-7336.5</v>
      </c>
    </row>
    <row r="13" spans="1:19" x14ac:dyDescent="0.2">
      <c r="A13" s="66" t="s">
        <v>39</v>
      </c>
      <c r="B13" s="67"/>
      <c r="C13" s="58"/>
      <c r="D13" s="169">
        <f>+[2]BG!D13</f>
        <v>-99.1</v>
      </c>
      <c r="E13" s="68"/>
      <c r="F13" s="58"/>
      <c r="G13" s="166">
        <v>-83.4</v>
      </c>
      <c r="H13" s="69"/>
      <c r="I13" s="62">
        <f>+D13-G13</f>
        <v>-15.699999999999989</v>
      </c>
      <c r="J13" s="63"/>
      <c r="K13" s="57" t="s">
        <v>43</v>
      </c>
      <c r="L13" s="57"/>
      <c r="M13" s="61">
        <f>+[2]BG!I13</f>
        <v>113479.4</v>
      </c>
      <c r="N13" s="64"/>
      <c r="O13" s="70"/>
      <c r="P13" s="61">
        <v>120815.9</v>
      </c>
      <c r="Q13" s="64"/>
      <c r="R13" s="40"/>
      <c r="S13" s="71">
        <f>+M13-P13</f>
        <v>-7336.5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f>+D15-G15</f>
        <v>0</v>
      </c>
      <c r="J15" s="80"/>
      <c r="K15" s="57" t="s">
        <v>46</v>
      </c>
      <c r="L15" s="57"/>
      <c r="M15" s="64"/>
      <c r="N15" s="62">
        <f>+M16</f>
        <v>755339.8</v>
      </c>
      <c r="O15" s="57"/>
      <c r="P15" s="64"/>
      <c r="Q15" s="62">
        <v>671449.2</v>
      </c>
      <c r="R15" s="40"/>
      <c r="S15" s="65">
        <f>+N15-Q15</f>
        <v>83890.600000000093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f>+[2]BG!I16</f>
        <v>755339.8</v>
      </c>
      <c r="N16" s="64"/>
      <c r="O16" s="70"/>
      <c r="P16" s="61">
        <v>671449.2</v>
      </c>
      <c r="Q16" s="64"/>
      <c r="R16" s="40"/>
      <c r="S16" s="71">
        <f>+M16-P16</f>
        <v>83890.600000000093</v>
      </c>
    </row>
    <row r="17" spans="1:19" x14ac:dyDescent="0.2">
      <c r="A17" s="56" t="s">
        <v>41</v>
      </c>
      <c r="B17" s="57"/>
      <c r="C17" s="58"/>
      <c r="D17" s="81">
        <f>+C18</f>
        <v>111482.3</v>
      </c>
      <c r="E17" s="60"/>
      <c r="F17" s="58"/>
      <c r="G17" s="81">
        <v>74160.5</v>
      </c>
      <c r="H17" s="61"/>
      <c r="I17" s="62">
        <f>+D17-G17</f>
        <v>37321.800000000003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f>+[2]BG!C18</f>
        <v>111482.3</v>
      </c>
      <c r="D18" s="58"/>
      <c r="E18" s="58"/>
      <c r="F18" s="82">
        <v>74160.5</v>
      </c>
      <c r="G18" s="58"/>
      <c r="H18" s="70"/>
      <c r="I18" s="73">
        <f>+C18-F18</f>
        <v>37321.800000000003</v>
      </c>
      <c r="J18" s="63"/>
      <c r="K18" s="57" t="s">
        <v>50</v>
      </c>
      <c r="L18" s="57"/>
      <c r="M18" s="64"/>
      <c r="N18" s="62">
        <f>+SUM(M19:M21)</f>
        <v>23430.9</v>
      </c>
      <c r="O18" s="57"/>
      <c r="P18" s="64"/>
      <c r="Q18" s="62">
        <v>18411.099999999999</v>
      </c>
      <c r="R18" s="40"/>
      <c r="S18" s="65">
        <f>+N18-Q18</f>
        <v>5019.8000000000029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f>+[2]BG!I19</f>
        <v>10530.1</v>
      </c>
      <c r="N19" s="64"/>
      <c r="O19" s="70"/>
      <c r="P19" s="61">
        <v>6266.6</v>
      </c>
      <c r="Q19" s="64"/>
      <c r="R19" s="40"/>
      <c r="S19" s="71">
        <f>+M19-P19</f>
        <v>4263.5</v>
      </c>
    </row>
    <row r="20" spans="1:19" x14ac:dyDescent="0.2">
      <c r="A20" s="56" t="s">
        <v>107</v>
      </c>
      <c r="B20" s="57"/>
      <c r="C20" s="58"/>
      <c r="D20" s="81">
        <f>+C22+C30</f>
        <v>2823816.8894993193</v>
      </c>
      <c r="E20" s="60"/>
      <c r="F20" s="58"/>
      <c r="G20" s="81">
        <v>2851838.0999999996</v>
      </c>
      <c r="H20" s="61"/>
      <c r="I20" s="62">
        <f>+D20-G20</f>
        <v>-28021.210500680376</v>
      </c>
      <c r="J20" s="63"/>
      <c r="K20" s="57" t="s">
        <v>54</v>
      </c>
      <c r="L20" s="57"/>
      <c r="M20" s="61">
        <f>+[2]BG!I20</f>
        <v>0</v>
      </c>
      <c r="N20" s="64"/>
      <c r="O20" s="70"/>
      <c r="P20" s="61">
        <v>0</v>
      </c>
      <c r="Q20" s="64"/>
      <c r="R20" s="40"/>
      <c r="S20" s="71">
        <f>+M20-P20</f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f>+[2]BG!I21</f>
        <v>12900.8</v>
      </c>
      <c r="N21" s="64"/>
      <c r="O21" s="70"/>
      <c r="P21" s="61">
        <v>12144.499999999998</v>
      </c>
      <c r="Q21" s="64"/>
      <c r="R21" s="40"/>
      <c r="S21" s="71">
        <f>+M21-P21</f>
        <v>756.30000000000109</v>
      </c>
    </row>
    <row r="22" spans="1:19" x14ac:dyDescent="0.2">
      <c r="A22" s="56" t="s">
        <v>106</v>
      </c>
      <c r="B22" s="57"/>
      <c r="C22" s="82">
        <f>+[2]BG!C22</f>
        <v>2823816.8894993193</v>
      </c>
      <c r="D22" s="58"/>
      <c r="E22" s="58"/>
      <c r="F22" s="82">
        <v>2851838.0999999996</v>
      </c>
      <c r="G22" s="58"/>
      <c r="H22" s="70"/>
      <c r="I22" s="73">
        <f t="shared" ref="I22:I28" si="0">+C22-F22</f>
        <v>-28021.210500680376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f>+[2]BG!C23</f>
        <v>2973442.5894993199</v>
      </c>
      <c r="D23" s="58"/>
      <c r="E23" s="58"/>
      <c r="F23" s="82">
        <v>2989254.1</v>
      </c>
      <c r="G23" s="58"/>
      <c r="H23" s="70"/>
      <c r="I23" s="73">
        <f t="shared" si="0"/>
        <v>-15811.51050068019</v>
      </c>
      <c r="J23" s="63"/>
      <c r="K23" s="57" t="s">
        <v>57</v>
      </c>
      <c r="L23" s="57"/>
      <c r="M23" s="64"/>
      <c r="N23" s="62">
        <f>+[2]BG!J23</f>
        <v>2545.8000000000002</v>
      </c>
      <c r="O23" s="57"/>
      <c r="P23" s="64"/>
      <c r="Q23" s="62">
        <v>2614.9</v>
      </c>
      <c r="R23" s="40"/>
      <c r="S23" s="65">
        <f>+N23-Q23</f>
        <v>-69.099999999999909</v>
      </c>
    </row>
    <row r="24" spans="1:19" x14ac:dyDescent="0.2">
      <c r="A24" s="56" t="s">
        <v>49</v>
      </c>
      <c r="B24" s="57"/>
      <c r="C24" s="82">
        <f>+[2]BG!C24</f>
        <v>91013.8</v>
      </c>
      <c r="D24" s="58"/>
      <c r="E24" s="58"/>
      <c r="F24" s="82">
        <v>106000.8</v>
      </c>
      <c r="G24" s="58"/>
      <c r="H24" s="70"/>
      <c r="I24" s="73">
        <f t="shared" si="0"/>
        <v>-14987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f>+[2]BG!C25</f>
        <v>46819.8</v>
      </c>
      <c r="D25" s="58"/>
      <c r="E25" s="58"/>
      <c r="F25" s="82">
        <v>45812.3</v>
      </c>
      <c r="G25" s="58"/>
      <c r="H25" s="70"/>
      <c r="I25" s="73">
        <f t="shared" si="0"/>
        <v>1007.5</v>
      </c>
      <c r="J25" s="63"/>
      <c r="K25" s="57" t="s">
        <v>58</v>
      </c>
      <c r="L25" s="57"/>
      <c r="M25" s="64"/>
      <c r="N25" s="62">
        <f>+SUM(M26:M28)</f>
        <v>401525.5</v>
      </c>
      <c r="O25" s="57"/>
      <c r="P25" s="64"/>
      <c r="Q25" s="62">
        <v>417166.2</v>
      </c>
      <c r="R25" s="40"/>
      <c r="S25" s="65">
        <f>+N25-Q25</f>
        <v>-15640.700000000012</v>
      </c>
    </row>
    <row r="26" spans="1:19" x14ac:dyDescent="0.2">
      <c r="A26" s="56" t="s">
        <v>53</v>
      </c>
      <c r="B26" s="57"/>
      <c r="C26" s="82">
        <f>+[2]BG!C26</f>
        <v>68828</v>
      </c>
      <c r="D26" s="58"/>
      <c r="E26" s="58"/>
      <c r="F26" s="82">
        <v>71528.2</v>
      </c>
      <c r="G26" s="58"/>
      <c r="H26" s="70"/>
      <c r="I26" s="73">
        <f t="shared" si="0"/>
        <v>-2700.1999999999971</v>
      </c>
      <c r="J26" s="63"/>
      <c r="K26" s="57" t="s">
        <v>59</v>
      </c>
      <c r="L26" s="57"/>
      <c r="M26" s="61">
        <f>+[2]BG!I26</f>
        <v>309.39999999999998</v>
      </c>
      <c r="N26" s="64"/>
      <c r="O26" s="70"/>
      <c r="P26" s="61">
        <v>642.20000000000005</v>
      </c>
      <c r="Q26" s="64"/>
      <c r="R26" s="40"/>
      <c r="S26" s="71">
        <f>+M26-P26</f>
        <v>-332.80000000000007</v>
      </c>
    </row>
    <row r="27" spans="1:19" x14ac:dyDescent="0.2">
      <c r="A27" s="56" t="s">
        <v>55</v>
      </c>
      <c r="B27" s="57"/>
      <c r="C27" s="82">
        <f>+[2]BG!C27</f>
        <v>92100.3</v>
      </c>
      <c r="D27" s="58"/>
      <c r="E27" s="58"/>
      <c r="F27" s="82">
        <v>88901.4</v>
      </c>
      <c r="G27" s="58"/>
      <c r="H27" s="70"/>
      <c r="I27" s="73">
        <f t="shared" si="0"/>
        <v>3198.9000000000087</v>
      </c>
      <c r="J27" s="63"/>
      <c r="K27" s="57" t="s">
        <v>60</v>
      </c>
      <c r="L27" s="57"/>
      <c r="M27" s="61">
        <f>+[2]BG!I27</f>
        <v>202106.5</v>
      </c>
      <c r="N27" s="64"/>
      <c r="O27" s="70"/>
      <c r="P27" s="61">
        <v>225118.3</v>
      </c>
      <c r="Q27" s="64"/>
      <c r="R27" s="40"/>
      <c r="S27" s="71">
        <f>+M27-P27</f>
        <v>-23011.799999999988</v>
      </c>
    </row>
    <row r="28" spans="1:19" x14ac:dyDescent="0.2">
      <c r="A28" s="56" t="s">
        <v>45</v>
      </c>
      <c r="B28" s="57"/>
      <c r="C28" s="168">
        <f>+[2]BG!C28</f>
        <v>-448387.6</v>
      </c>
      <c r="D28" s="58"/>
      <c r="E28" s="58"/>
      <c r="F28" s="167">
        <v>-449658.7</v>
      </c>
      <c r="G28" s="58"/>
      <c r="H28" s="70"/>
      <c r="I28" s="73">
        <f t="shared" si="0"/>
        <v>1271.1000000000349</v>
      </c>
      <c r="J28" s="63"/>
      <c r="K28" s="57" t="s">
        <v>43</v>
      </c>
      <c r="L28" s="57"/>
      <c r="M28" s="61">
        <f>+[2]BG!I28</f>
        <v>199109.6</v>
      </c>
      <c r="N28" s="64"/>
      <c r="O28" s="70"/>
      <c r="P28" s="61">
        <v>191405.7</v>
      </c>
      <c r="Q28" s="64"/>
      <c r="R28" s="40"/>
      <c r="S28" s="71">
        <f>+M28-P28</f>
        <v>7703.8999999999942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f>+[2]BG!C30</f>
        <v>0</v>
      </c>
      <c r="D30" s="58"/>
      <c r="E30" s="58"/>
      <c r="F30" s="82">
        <v>0</v>
      </c>
      <c r="G30" s="58"/>
      <c r="H30" s="70"/>
      <c r="I30" s="73">
        <f>+C30-F30</f>
        <v>0</v>
      </c>
      <c r="J30" s="63"/>
      <c r="K30" s="57" t="s">
        <v>62</v>
      </c>
      <c r="L30" s="57"/>
      <c r="M30" s="64"/>
      <c r="N30" s="62">
        <f>+SUM(M31:M33)</f>
        <v>9060.5</v>
      </c>
      <c r="O30" s="57"/>
      <c r="P30" s="64"/>
      <c r="Q30" s="62">
        <v>7732.4</v>
      </c>
      <c r="R30" s="40"/>
      <c r="S30" s="65">
        <f>+N30-Q30</f>
        <v>1328.1000000000004</v>
      </c>
    </row>
    <row r="31" spans="1:19" x14ac:dyDescent="0.2">
      <c r="A31" s="83" t="s">
        <v>48</v>
      </c>
      <c r="B31" s="84"/>
      <c r="C31" s="82">
        <f>+[2]BG!C31</f>
        <v>0</v>
      </c>
      <c r="D31" s="58"/>
      <c r="E31" s="58"/>
      <c r="F31" s="82">
        <v>0</v>
      </c>
      <c r="G31" s="58"/>
      <c r="H31" s="70"/>
      <c r="I31" s="73">
        <f>+C31-F31</f>
        <v>0</v>
      </c>
      <c r="J31" s="63"/>
      <c r="K31" s="57" t="s">
        <v>64</v>
      </c>
      <c r="L31" s="57"/>
      <c r="M31" s="61">
        <f>+[2]BG!I31</f>
        <v>1006.2</v>
      </c>
      <c r="N31" s="64"/>
      <c r="O31" s="70"/>
      <c r="P31" s="61">
        <v>1148.3</v>
      </c>
      <c r="Q31" s="64"/>
      <c r="R31" s="40"/>
      <c r="S31" s="71">
        <f>+M31-P31</f>
        <v>-142.09999999999991</v>
      </c>
    </row>
    <row r="32" spans="1:19" x14ac:dyDescent="0.2">
      <c r="A32" s="83" t="s">
        <v>45</v>
      </c>
      <c r="B32" s="84"/>
      <c r="C32" s="167">
        <f>+[2]BG!C32</f>
        <v>0</v>
      </c>
      <c r="D32" s="58"/>
      <c r="E32" s="85"/>
      <c r="F32" s="167">
        <v>0</v>
      </c>
      <c r="G32" s="58"/>
      <c r="H32" s="70"/>
      <c r="I32" s="73">
        <f>+C32-F32</f>
        <v>0</v>
      </c>
      <c r="J32" s="63"/>
      <c r="K32" s="57" t="s">
        <v>66</v>
      </c>
      <c r="L32" s="57"/>
      <c r="M32" s="61">
        <f>+[2]BG!I32</f>
        <v>1088</v>
      </c>
      <c r="N32" s="64"/>
      <c r="O32" s="70"/>
      <c r="P32" s="61">
        <v>654.6</v>
      </c>
      <c r="Q32" s="64"/>
      <c r="R32" s="40"/>
      <c r="S32" s="71">
        <f>+M32-P32</f>
        <v>433.4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f>+[2]BG!I33</f>
        <v>6966.3</v>
      </c>
      <c r="N33" s="64"/>
      <c r="O33" s="70"/>
      <c r="P33" s="61">
        <v>5929.4999999999991</v>
      </c>
      <c r="Q33" s="64"/>
      <c r="R33" s="40"/>
      <c r="S33" s="71">
        <f>+M33-P33</f>
        <v>1036.8000000000011</v>
      </c>
    </row>
    <row r="34" spans="1:19" x14ac:dyDescent="0.2">
      <c r="A34" s="56" t="s">
        <v>61</v>
      </c>
      <c r="B34" s="57"/>
      <c r="C34" s="58"/>
      <c r="D34" s="166">
        <f>+[2]BG!D34</f>
        <v>0</v>
      </c>
      <c r="E34" s="68"/>
      <c r="F34" s="58"/>
      <c r="G34" s="166">
        <v>0</v>
      </c>
      <c r="H34" s="69"/>
      <c r="I34" s="62">
        <f>+D34-G34</f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f>+SUM(N12:N34)</f>
        <v>1305381.9000000001</v>
      </c>
      <c r="O35" s="57"/>
      <c r="P35" s="64"/>
      <c r="Q35" s="62">
        <v>1238189.7</v>
      </c>
      <c r="R35" s="40"/>
      <c r="S35" s="65">
        <f>+N35-Q35</f>
        <v>67192.200000000186</v>
      </c>
    </row>
    <row r="36" spans="1:19" ht="13.5" customHeight="1" x14ac:dyDescent="0.2">
      <c r="A36" s="56" t="s">
        <v>63</v>
      </c>
      <c r="B36" s="57"/>
      <c r="C36" s="58"/>
      <c r="D36" s="81">
        <f>+SUM(C37:C41)</f>
        <v>7033.4</v>
      </c>
      <c r="E36" s="60"/>
      <c r="F36" s="58"/>
      <c r="G36" s="81">
        <v>13679.2</v>
      </c>
      <c r="H36" s="61"/>
      <c r="I36" s="62">
        <f>+D36-G36</f>
        <v>-6645.8000000000011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f>+[2]BG!C37</f>
        <v>4919.5</v>
      </c>
      <c r="D37" s="58"/>
      <c r="E37" s="58"/>
      <c r="F37" s="82">
        <v>4969.3999999999996</v>
      </c>
      <c r="G37" s="58"/>
      <c r="H37" s="70"/>
      <c r="I37" s="73">
        <f>+C37-F37</f>
        <v>-49.899999999999636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f>+[2]BG!C38</f>
        <v>2158.5</v>
      </c>
      <c r="D38" s="58"/>
      <c r="E38" s="58"/>
      <c r="F38" s="82">
        <v>4098.7</v>
      </c>
      <c r="G38" s="58"/>
      <c r="H38" s="70"/>
      <c r="I38" s="73">
        <f>+C38-F38</f>
        <v>-1940.1999999999998</v>
      </c>
      <c r="J38" s="63"/>
      <c r="K38" s="57" t="s">
        <v>69</v>
      </c>
      <c r="L38" s="57"/>
      <c r="M38" s="64"/>
      <c r="N38" s="62">
        <f>+N35</f>
        <v>1305381.9000000001</v>
      </c>
      <c r="O38" s="57"/>
      <c r="P38" s="64"/>
      <c r="Q38" s="62">
        <v>1238189.7</v>
      </c>
      <c r="R38" s="40"/>
      <c r="S38" s="65">
        <f>+N38-Q38</f>
        <v>67192.200000000186</v>
      </c>
    </row>
    <row r="39" spans="1:19" x14ac:dyDescent="0.2">
      <c r="A39" s="171" t="s">
        <v>113</v>
      </c>
      <c r="B39" s="84"/>
      <c r="C39" s="82">
        <f>+[2]BG!C39</f>
        <v>0</v>
      </c>
      <c r="D39" s="58"/>
      <c r="E39" s="58"/>
      <c r="F39" s="82">
        <v>0</v>
      </c>
      <c r="G39" s="58"/>
      <c r="H39" s="70"/>
      <c r="I39" s="73">
        <f>+C39-F39</f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f>+[2]BG!C40</f>
        <v>8947.6</v>
      </c>
      <c r="D40" s="58"/>
      <c r="E40" s="58"/>
      <c r="F40" s="82">
        <v>13925.9</v>
      </c>
      <c r="G40" s="58"/>
      <c r="H40" s="70"/>
      <c r="I40" s="73">
        <f>+C40-F40</f>
        <v>-4978.2999999999993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f>+[2]BG!C41</f>
        <v>-8992.2000000000007</v>
      </c>
      <c r="D41" s="58"/>
      <c r="E41" s="87"/>
      <c r="F41" s="167">
        <v>-9314.7999999999993</v>
      </c>
      <c r="G41" s="58"/>
      <c r="H41" s="70"/>
      <c r="I41" s="73">
        <f>+C41-F41</f>
        <v>322.59999999999854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f>+SUM(N44:N62)</f>
        <v>2027844.2</v>
      </c>
      <c r="O42" s="57"/>
      <c r="P42" s="64"/>
      <c r="Q42" s="62">
        <v>1984981.1</v>
      </c>
      <c r="R42" s="40"/>
      <c r="S42" s="65">
        <f>+N42-Q42</f>
        <v>42863.09999999986</v>
      </c>
    </row>
    <row r="43" spans="1:19" x14ac:dyDescent="0.2">
      <c r="A43" s="56" t="s">
        <v>104</v>
      </c>
      <c r="B43" s="57"/>
      <c r="C43" s="58"/>
      <c r="D43" s="81">
        <f>+SUM(C44:C45)</f>
        <v>402.19999999999982</v>
      </c>
      <c r="E43" s="60"/>
      <c r="F43" s="58"/>
      <c r="G43" s="81">
        <v>402.19999999999982</v>
      </c>
      <c r="H43" s="61"/>
      <c r="I43" s="62">
        <f>+D43-G43</f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f>+[2]BG!C44</f>
        <v>2135.1999999999998</v>
      </c>
      <c r="D44" s="58"/>
      <c r="E44" s="58"/>
      <c r="F44" s="82">
        <v>2135.1999999999998</v>
      </c>
      <c r="G44" s="58"/>
      <c r="H44" s="70"/>
      <c r="I44" s="73">
        <f>+C44-F44</f>
        <v>0</v>
      </c>
      <c r="J44" s="63"/>
      <c r="K44" s="57" t="s">
        <v>71</v>
      </c>
      <c r="L44" s="57"/>
      <c r="M44" s="64"/>
      <c r="N44" s="62">
        <f>+M45</f>
        <v>803587.6</v>
      </c>
      <c r="O44" s="57"/>
      <c r="P44" s="64"/>
      <c r="Q44" s="62">
        <v>803158.2</v>
      </c>
      <c r="R44" s="40"/>
      <c r="S44" s="65">
        <f>+N44-Q44</f>
        <v>429.40000000002328</v>
      </c>
    </row>
    <row r="45" spans="1:19" x14ac:dyDescent="0.2">
      <c r="A45" s="56" t="s">
        <v>45</v>
      </c>
      <c r="B45" s="88"/>
      <c r="C45" s="168">
        <f>+[2]BG!C45</f>
        <v>-1733</v>
      </c>
      <c r="D45" s="58"/>
      <c r="E45" s="87"/>
      <c r="F45" s="167">
        <v>-1733</v>
      </c>
      <c r="G45" s="58"/>
      <c r="H45" s="70"/>
      <c r="I45" s="73">
        <f>+C45-F45</f>
        <v>0</v>
      </c>
      <c r="J45" s="63"/>
      <c r="K45" s="57" t="s">
        <v>73</v>
      </c>
      <c r="L45" s="57"/>
      <c r="M45" s="61">
        <f>+[2]BG!I45</f>
        <v>803587.6</v>
      </c>
      <c r="N45" s="64"/>
      <c r="O45" s="70"/>
      <c r="P45" s="61">
        <v>803158.2</v>
      </c>
      <c r="Q45" s="64"/>
      <c r="R45" s="40"/>
      <c r="S45" s="71">
        <f>+M45-P45</f>
        <v>429.40000000002328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f>+SUM(C48:C53)</f>
        <v>12037.499999999998</v>
      </c>
      <c r="E47" s="60"/>
      <c r="F47" s="58"/>
      <c r="G47" s="81">
        <v>12119.9</v>
      </c>
      <c r="H47" s="61"/>
      <c r="I47" s="62">
        <f>+D47-G47</f>
        <v>-82.400000000001455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f>+[2]BG!C48</f>
        <v>11116</v>
      </c>
      <c r="D48" s="58"/>
      <c r="E48" s="58"/>
      <c r="F48" s="82">
        <v>11116</v>
      </c>
      <c r="G48" s="58"/>
      <c r="H48" s="70"/>
      <c r="I48" s="73">
        <f t="shared" ref="I48:I53" si="1">+C48-F48</f>
        <v>0</v>
      </c>
      <c r="J48" s="63"/>
      <c r="K48" s="57" t="s">
        <v>77</v>
      </c>
      <c r="L48" s="57"/>
      <c r="M48" s="64"/>
      <c r="N48" s="62">
        <f>+M49</f>
        <v>371675.3</v>
      </c>
      <c r="O48" s="57"/>
      <c r="P48" s="64"/>
      <c r="Q48" s="62">
        <v>371675.3</v>
      </c>
      <c r="R48" s="40"/>
      <c r="S48" s="65">
        <f>+N48-Q48</f>
        <v>0</v>
      </c>
    </row>
    <row r="49" spans="1:19" x14ac:dyDescent="0.2">
      <c r="A49" s="56" t="s">
        <v>76</v>
      </c>
      <c r="B49" s="57"/>
      <c r="C49" s="82">
        <f>+[2]BG!C49</f>
        <v>3255.9</v>
      </c>
      <c r="D49" s="58"/>
      <c r="E49" s="58"/>
      <c r="F49" s="82">
        <v>3272</v>
      </c>
      <c r="G49" s="58"/>
      <c r="H49" s="70"/>
      <c r="I49" s="73">
        <f t="shared" si="1"/>
        <v>-16.099999999999909</v>
      </c>
      <c r="J49" s="63"/>
      <c r="K49" s="57" t="s">
        <v>79</v>
      </c>
      <c r="L49" s="57"/>
      <c r="M49" s="61">
        <f>+[2]BG!I49</f>
        <v>371675.3</v>
      </c>
      <c r="N49" s="64"/>
      <c r="O49" s="70"/>
      <c r="P49" s="61">
        <v>371675.3</v>
      </c>
      <c r="Q49" s="64"/>
      <c r="R49" s="40"/>
      <c r="S49" s="71">
        <f>+M49-P49</f>
        <v>0</v>
      </c>
    </row>
    <row r="50" spans="1:19" x14ac:dyDescent="0.2">
      <c r="A50" s="56" t="s">
        <v>78</v>
      </c>
      <c r="B50" s="57"/>
      <c r="C50" s="82">
        <f>+[2]BG!C50</f>
        <v>4958.1000000000004</v>
      </c>
      <c r="D50" s="58"/>
      <c r="E50" s="58"/>
      <c r="F50" s="82">
        <v>4957.3999999999996</v>
      </c>
      <c r="G50" s="58"/>
      <c r="H50" s="70"/>
      <c r="I50" s="73">
        <f t="shared" si="1"/>
        <v>0.7000000000007276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f>+[2]BG!C51</f>
        <v>429.6</v>
      </c>
      <c r="D51" s="58"/>
      <c r="E51" s="58"/>
      <c r="F51" s="82">
        <v>429.6</v>
      </c>
      <c r="G51" s="58"/>
      <c r="H51" s="70"/>
      <c r="I51" s="73">
        <f t="shared" si="1"/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f>+[2]BG!C52</f>
        <v>-7688.9</v>
      </c>
      <c r="D52" s="58"/>
      <c r="E52" s="87"/>
      <c r="F52" s="167">
        <v>-7621.9</v>
      </c>
      <c r="G52" s="58"/>
      <c r="H52" s="70"/>
      <c r="I52" s="73">
        <f t="shared" si="1"/>
        <v>-67</v>
      </c>
      <c r="J52" s="63"/>
      <c r="K52" s="57" t="s">
        <v>82</v>
      </c>
      <c r="L52" s="57"/>
      <c r="M52" s="64"/>
      <c r="N52" s="62">
        <f>+SUM(M54:M56)</f>
        <v>109551</v>
      </c>
      <c r="O52" s="57"/>
      <c r="P52" s="64"/>
      <c r="Q52" s="62">
        <v>109551</v>
      </c>
      <c r="R52" s="40"/>
      <c r="S52" s="65">
        <f>+N52-Q52</f>
        <v>0</v>
      </c>
    </row>
    <row r="53" spans="1:19" x14ac:dyDescent="0.2">
      <c r="A53" s="56" t="s">
        <v>81</v>
      </c>
      <c r="B53" s="57"/>
      <c r="C53" s="168">
        <f>+[2]BG!C53</f>
        <v>-33.200000000000003</v>
      </c>
      <c r="D53" s="58"/>
      <c r="E53" s="87"/>
      <c r="F53" s="167">
        <v>-33.200000000000003</v>
      </c>
      <c r="G53" s="58"/>
      <c r="H53" s="70"/>
      <c r="I53" s="73">
        <f t="shared" si="1"/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f>+[2]BG!I54</f>
        <v>7805.7</v>
      </c>
      <c r="N54" s="64"/>
      <c r="O54" s="70"/>
      <c r="P54" s="61">
        <v>7805.7</v>
      </c>
      <c r="Q54" s="64"/>
      <c r="R54" s="40"/>
      <c r="S54" s="71">
        <f>+M54-P54</f>
        <v>0</v>
      </c>
    </row>
    <row r="55" spans="1:19" x14ac:dyDescent="0.2">
      <c r="A55" s="56" t="s">
        <v>83</v>
      </c>
      <c r="B55" s="57"/>
      <c r="C55" s="58"/>
      <c r="D55" s="81">
        <f>+SUM(C56:C58)</f>
        <v>24539.199999999997</v>
      </c>
      <c r="E55" s="60"/>
      <c r="F55" s="58"/>
      <c r="G55" s="81">
        <v>41271.600000000006</v>
      </c>
      <c r="H55" s="61"/>
      <c r="I55" s="62">
        <f>+D55-G55</f>
        <v>-16732.400000000009</v>
      </c>
      <c r="J55" s="63"/>
      <c r="K55" s="57" t="s">
        <v>86</v>
      </c>
      <c r="L55" s="57"/>
      <c r="M55" s="61">
        <f>+[2]BG!I55</f>
        <v>100635.2</v>
      </c>
      <c r="N55" s="64"/>
      <c r="O55" s="70"/>
      <c r="P55" s="61">
        <v>100635.2</v>
      </c>
      <c r="Q55" s="64"/>
      <c r="R55" s="40"/>
      <c r="S55" s="71">
        <f>+M55-P55</f>
        <v>0</v>
      </c>
    </row>
    <row r="56" spans="1:19" x14ac:dyDescent="0.2">
      <c r="A56" s="56" t="s">
        <v>85</v>
      </c>
      <c r="B56" s="70"/>
      <c r="C56" s="82">
        <f>+[2]BG!C56</f>
        <v>556.6</v>
      </c>
      <c r="D56" s="58"/>
      <c r="E56" s="58"/>
      <c r="F56" s="82">
        <v>526.79999999999995</v>
      </c>
      <c r="G56" s="58"/>
      <c r="H56" s="70"/>
      <c r="I56" s="73">
        <f>+C56-F56</f>
        <v>29.800000000000068</v>
      </c>
      <c r="J56" s="63"/>
      <c r="K56" s="57" t="s">
        <v>43</v>
      </c>
      <c r="L56" s="57"/>
      <c r="M56" s="61">
        <f>+[2]BG!I56</f>
        <v>1110.0999999999999</v>
      </c>
      <c r="N56" s="64"/>
      <c r="O56" s="70"/>
      <c r="P56" s="61">
        <v>1110.0999999999999</v>
      </c>
      <c r="Q56" s="64"/>
      <c r="R56" s="40"/>
      <c r="S56" s="71">
        <f>+M56-P56</f>
        <v>0</v>
      </c>
    </row>
    <row r="57" spans="1:19" x14ac:dyDescent="0.2">
      <c r="A57" s="56" t="s">
        <v>14</v>
      </c>
      <c r="B57" s="57"/>
      <c r="C57" s="82">
        <f>+[2]BG!C57</f>
        <v>23984</v>
      </c>
      <c r="D57" s="58"/>
      <c r="E57" s="58"/>
      <c r="F57" s="82">
        <v>40747.5</v>
      </c>
      <c r="G57" s="58"/>
      <c r="H57" s="70"/>
      <c r="I57" s="73">
        <f>+C57-F57</f>
        <v>-16763.5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f>+[2]BG!C58</f>
        <v>-1.4</v>
      </c>
      <c r="D58" s="58"/>
      <c r="E58" s="87"/>
      <c r="F58" s="168">
        <v>-2.7</v>
      </c>
      <c r="G58" s="58"/>
      <c r="H58" s="70"/>
      <c r="I58" s="73">
        <f>+C58-F58</f>
        <v>1.3000000000000003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f>+C62</f>
        <v>7805.7</v>
      </c>
      <c r="E60" s="60"/>
      <c r="F60" s="58"/>
      <c r="G60" s="81">
        <v>7805.7</v>
      </c>
      <c r="H60" s="61"/>
      <c r="I60" s="62">
        <f>+D60-G60</f>
        <v>0</v>
      </c>
      <c r="J60" s="63"/>
      <c r="K60" s="57" t="s">
        <v>88</v>
      </c>
      <c r="L60" s="57"/>
      <c r="M60" s="64"/>
      <c r="N60" s="62">
        <f>+[2]BG!J60</f>
        <v>610953</v>
      </c>
      <c r="O60" s="57"/>
      <c r="P60" s="64"/>
      <c r="Q60" s="62">
        <v>610953</v>
      </c>
      <c r="R60" s="40"/>
      <c r="S60" s="65">
        <f>+N60-Q60</f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f>+[2]BG!C62</f>
        <v>7805.7</v>
      </c>
      <c r="D62" s="58"/>
      <c r="E62" s="58"/>
      <c r="F62" s="82">
        <v>7805.7</v>
      </c>
      <c r="G62" s="58"/>
      <c r="H62" s="70"/>
      <c r="I62" s="73">
        <f>+C62-F62</f>
        <v>0</v>
      </c>
      <c r="J62" s="63"/>
      <c r="K62" s="57" t="s">
        <v>33</v>
      </c>
      <c r="L62" s="57"/>
      <c r="M62" s="64"/>
      <c r="N62" s="81">
        <f>+[2]BG!J62</f>
        <v>132077.29999999999</v>
      </c>
      <c r="O62" s="57"/>
      <c r="P62" s="64"/>
      <c r="Q62" s="81">
        <v>89643.6</v>
      </c>
      <c r="R62" s="40"/>
      <c r="S62" s="65">
        <f>+N62-Q62</f>
        <v>42433.699999999983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f>+SUM(D12:D65)</f>
        <v>3333226.0894993199</v>
      </c>
      <c r="E66" s="60"/>
      <c r="F66" s="58"/>
      <c r="G66" s="81">
        <v>3223170.8000000003</v>
      </c>
      <c r="H66" s="61"/>
      <c r="I66" s="62">
        <f>+D66-G66</f>
        <v>110055.28949931962</v>
      </c>
      <c r="J66" s="63"/>
      <c r="K66" s="57" t="s">
        <v>90</v>
      </c>
      <c r="L66" s="57"/>
      <c r="M66" s="64"/>
      <c r="N66" s="62">
        <f>+N38+N42</f>
        <v>3333226.1</v>
      </c>
      <c r="O66" s="57"/>
      <c r="P66" s="64"/>
      <c r="Q66" s="62">
        <v>3223170.8</v>
      </c>
      <c r="R66" s="40"/>
      <c r="S66" s="65">
        <f>+N66-Q66</f>
        <v>110055.30000000028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f>+[2]BG!D69</f>
        <v>10643.3</v>
      </c>
      <c r="E69" s="57"/>
      <c r="F69" s="70"/>
      <c r="G69" s="62">
        <v>10781.3</v>
      </c>
      <c r="H69" s="61"/>
      <c r="I69" s="62">
        <f>+D69-G69</f>
        <v>-138</v>
      </c>
      <c r="J69" s="96"/>
      <c r="K69" s="57" t="s">
        <v>93</v>
      </c>
      <c r="L69" s="57"/>
      <c r="M69" s="64"/>
      <c r="N69" s="62">
        <f>+M70</f>
        <v>10643.3</v>
      </c>
      <c r="O69" s="57"/>
      <c r="P69" s="64"/>
      <c r="Q69" s="62">
        <v>10147.1</v>
      </c>
      <c r="R69" s="40"/>
      <c r="S69" s="65">
        <f>+N69-Q69</f>
        <v>496.19999999999891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f>+[2]BG!I70</f>
        <v>10643.3</v>
      </c>
      <c r="N70" s="64"/>
      <c r="O70" s="70"/>
      <c r="P70" s="61">
        <v>10147.1</v>
      </c>
      <c r="Q70" s="64"/>
      <c r="R70" s="40"/>
      <c r="S70" s="71">
        <f>+M70-P70</f>
        <v>496.19999999999891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f>+C73</f>
        <v>137743.20000000001</v>
      </c>
      <c r="E72" s="57"/>
      <c r="F72" s="70"/>
      <c r="G72" s="62">
        <v>138484.20000000001</v>
      </c>
      <c r="H72" s="61"/>
      <c r="I72" s="62">
        <f>+D72-G72</f>
        <v>-741</v>
      </c>
      <c r="J72" s="96"/>
      <c r="K72" s="57" t="s">
        <v>96</v>
      </c>
      <c r="L72" s="57"/>
      <c r="M72" s="64"/>
      <c r="N72" s="62">
        <f>+D72</f>
        <v>137743.20000000001</v>
      </c>
      <c r="O72" s="57"/>
      <c r="P72" s="64"/>
      <c r="Q72" s="62">
        <v>138484.20000000001</v>
      </c>
      <c r="R72" s="40"/>
      <c r="S72" s="65">
        <f>+N72-Q72</f>
        <v>-741</v>
      </c>
    </row>
    <row r="73" spans="1:19" x14ac:dyDescent="0.2">
      <c r="A73" s="56" t="s">
        <v>23</v>
      </c>
      <c r="B73" s="57"/>
      <c r="C73" s="82">
        <f>+[2]BG!C73</f>
        <v>137743.20000000001</v>
      </c>
      <c r="D73" s="70"/>
      <c r="E73" s="70"/>
      <c r="F73" s="61">
        <v>138484.20000000001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f>+[2]BG!D75</f>
        <v>4089221.6</v>
      </c>
      <c r="E75" s="57"/>
      <c r="F75" s="70"/>
      <c r="G75" s="62">
        <v>4039604.1</v>
      </c>
      <c r="H75" s="61"/>
      <c r="I75" s="62">
        <f>+D75-G75</f>
        <v>49617.5</v>
      </c>
      <c r="J75" s="96"/>
      <c r="K75" s="57" t="s">
        <v>98</v>
      </c>
      <c r="L75" s="57"/>
      <c r="M75" s="64"/>
      <c r="N75" s="62">
        <f>+D75</f>
        <v>4089221.6</v>
      </c>
      <c r="O75" s="57"/>
      <c r="P75" s="64"/>
      <c r="Q75" s="62">
        <v>4039604.1</v>
      </c>
      <c r="R75" s="40"/>
      <c r="S75" s="65">
        <f>+N75-Q75</f>
        <v>49617.5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f>+[2]BG!D77</f>
        <v>5773231.2000000002</v>
      </c>
      <c r="E77" s="57"/>
      <c r="F77" s="70"/>
      <c r="G77" s="62">
        <v>5729071.9000000004</v>
      </c>
      <c r="H77" s="61"/>
      <c r="I77" s="62">
        <f>+D77-G77</f>
        <v>44159.299999999814</v>
      </c>
      <c r="J77" s="96"/>
      <c r="K77" s="57" t="s">
        <v>100</v>
      </c>
      <c r="L77" s="57"/>
      <c r="M77" s="64"/>
      <c r="N77" s="62">
        <f>+D77</f>
        <v>5773231.2000000002</v>
      </c>
      <c r="O77" s="57"/>
      <c r="P77" s="64"/>
      <c r="Q77" s="62">
        <v>5729071.9000000004</v>
      </c>
      <c r="R77" s="40"/>
      <c r="S77" s="65">
        <f>+N77-Q77</f>
        <v>44159.299999999814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f>+[2]BG!D79</f>
        <v>10010839.300000001</v>
      </c>
      <c r="E79" s="57"/>
      <c r="F79" s="70"/>
      <c r="G79" s="62">
        <v>9917941.5</v>
      </c>
      <c r="H79" s="61"/>
      <c r="I79" s="62">
        <f>+D79-G79</f>
        <v>92897.800000000745</v>
      </c>
      <c r="J79" s="96"/>
      <c r="K79" s="57" t="s">
        <v>101</v>
      </c>
      <c r="L79" s="57"/>
      <c r="M79" s="64"/>
      <c r="N79" s="62">
        <f>+D79</f>
        <v>10010839.300000001</v>
      </c>
      <c r="O79" s="57"/>
      <c r="P79" s="64"/>
      <c r="Q79" s="62">
        <v>9917941.5</v>
      </c>
      <c r="R79" s="40"/>
      <c r="S79" s="65">
        <f>+N79-Q79</f>
        <v>92897.800000000745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pageSetUpPr fitToPage="1"/>
  </sheetPr>
  <dimension ref="A1:S184"/>
  <sheetViews>
    <sheetView showGridLines="0" topLeftCell="A22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109" t="s">
        <v>133</v>
      </c>
      <c r="B5" s="114"/>
      <c r="C5" s="110"/>
      <c r="D5" s="110"/>
      <c r="E5" s="110"/>
      <c r="F5" s="111"/>
      <c r="G5" s="111"/>
      <c r="H5" s="111"/>
      <c r="I5" s="111"/>
      <c r="J5" s="111"/>
      <c r="K5" s="111"/>
      <c r="L5" s="111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42186</v>
      </c>
      <c r="D11" s="135" t="s">
        <v>4</v>
      </c>
      <c r="E11" s="136">
        <v>42216</v>
      </c>
      <c r="F11" s="130"/>
      <c r="G11" s="133" t="s">
        <v>3</v>
      </c>
      <c r="H11" s="134">
        <v>42156</v>
      </c>
      <c r="I11" s="135" t="s">
        <v>4</v>
      </c>
      <c r="J11" s="136">
        <v>42185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48136.540000000008</v>
      </c>
      <c r="F14" s="1"/>
      <c r="G14" s="1"/>
      <c r="H14" s="1"/>
      <c r="I14" s="1"/>
      <c r="J14" s="150">
        <v>39757.32</v>
      </c>
      <c r="K14" s="130"/>
      <c r="L14" s="150">
        <v>8379.2200000000084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34735.61</v>
      </c>
      <c r="D15" s="1"/>
      <c r="E15" s="1"/>
      <c r="F15" s="1"/>
      <c r="G15" s="1"/>
      <c r="H15" s="2">
        <v>36248.119999999995</v>
      </c>
      <c r="I15" s="1"/>
      <c r="J15" s="1"/>
      <c r="K15" s="130"/>
      <c r="L15" s="2">
        <v>-1512.5099999999948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459.5</v>
      </c>
      <c r="D16" s="1"/>
      <c r="E16" s="1"/>
      <c r="F16" s="1"/>
      <c r="G16" s="1"/>
      <c r="H16" s="2">
        <v>385.5</v>
      </c>
      <c r="I16" s="1"/>
      <c r="J16" s="1"/>
      <c r="K16" s="130"/>
      <c r="L16" s="2">
        <v>74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3559.98</v>
      </c>
      <c r="D17" s="1"/>
      <c r="E17" s="1"/>
      <c r="F17" s="1"/>
      <c r="G17" s="1"/>
      <c r="H17" s="2">
        <v>1932.8</v>
      </c>
      <c r="I17" s="1"/>
      <c r="J17" s="1"/>
      <c r="K17" s="130"/>
      <c r="L17" s="2">
        <v>1627.18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9381.4500000000007</v>
      </c>
      <c r="D18" s="1"/>
      <c r="E18" s="1"/>
      <c r="F18" s="1"/>
      <c r="G18" s="1"/>
      <c r="H18" s="1">
        <v>1190.9000000000001</v>
      </c>
      <c r="I18" s="1"/>
      <c r="J18" s="1"/>
      <c r="K18" s="130"/>
      <c r="L18" s="2">
        <v>8190.5500000000011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13643.812</v>
      </c>
      <c r="F20" s="1"/>
      <c r="G20" s="1"/>
      <c r="H20" s="1"/>
      <c r="I20" s="1"/>
      <c r="J20" s="150">
        <v>5445.6</v>
      </c>
      <c r="K20" s="130"/>
      <c r="L20" s="150">
        <v>8198.2119999999995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4494.8919999999998</v>
      </c>
      <c r="D21" s="1"/>
      <c r="E21" s="1"/>
      <c r="F21" s="1"/>
      <c r="G21" s="1"/>
      <c r="H21" s="2">
        <v>4264.9000000000005</v>
      </c>
      <c r="I21" s="1"/>
      <c r="J21" s="1"/>
      <c r="K21" s="130"/>
      <c r="L21" s="2">
        <v>229.99199999999928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32.33</v>
      </c>
      <c r="D22" s="1"/>
      <c r="E22" s="1"/>
      <c r="F22" s="1"/>
      <c r="G22" s="1"/>
      <c r="H22" s="2">
        <v>-17</v>
      </c>
      <c r="I22" s="1"/>
      <c r="J22" s="1"/>
      <c r="K22" s="130"/>
      <c r="L22" s="2">
        <v>49.33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9116.59</v>
      </c>
      <c r="D23" s="1"/>
      <c r="E23" s="1"/>
      <c r="F23" s="1"/>
      <c r="G23" s="1"/>
      <c r="H23" s="1">
        <v>1197.7</v>
      </c>
      <c r="I23" s="1"/>
      <c r="J23" s="1"/>
      <c r="K23" s="130"/>
      <c r="L23" s="2">
        <v>7918.89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34492.72800000001</v>
      </c>
      <c r="F25" s="3"/>
      <c r="G25" s="3"/>
      <c r="H25" s="3"/>
      <c r="I25" s="3"/>
      <c r="J25" s="154">
        <v>34311.72</v>
      </c>
      <c r="K25" s="137"/>
      <c r="L25" s="154">
        <v>181.00800000000891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50">
        <v>-5018.5609999999997</v>
      </c>
      <c r="F27" s="1"/>
      <c r="G27" s="1"/>
      <c r="H27" s="1"/>
      <c r="I27" s="1"/>
      <c r="J27" s="150">
        <v>-5448</v>
      </c>
      <c r="K27" s="130"/>
      <c r="L27" s="150">
        <v>429.43900000000031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5018.5609999999997</v>
      </c>
      <c r="F33" s="1"/>
      <c r="G33" s="1"/>
      <c r="H33" s="1"/>
      <c r="I33" s="1"/>
      <c r="J33" s="150">
        <v>5448</v>
      </c>
      <c r="K33" s="130"/>
      <c r="L33" s="150">
        <v>-429.43900000000031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1085.8710000000001</v>
      </c>
      <c r="D34" s="1"/>
      <c r="E34" s="1"/>
      <c r="F34" s="1"/>
      <c r="G34" s="1"/>
      <c r="H34" s="2">
        <v>1486</v>
      </c>
      <c r="I34" s="1"/>
      <c r="J34" s="1"/>
      <c r="K34" s="130"/>
      <c r="L34" s="2">
        <v>-400.12899999999991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3932.69</v>
      </c>
      <c r="D35" s="1"/>
      <c r="E35" s="1"/>
      <c r="F35" s="1"/>
      <c r="G35" s="1"/>
      <c r="H35" s="1">
        <v>3962</v>
      </c>
      <c r="I35" s="1"/>
      <c r="J35" s="1"/>
      <c r="K35" s="130"/>
      <c r="L35" s="2">
        <v>-29.309999999999945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29474.167000000009</v>
      </c>
      <c r="F38" s="1"/>
      <c r="G38" s="1"/>
      <c r="H38" s="1"/>
      <c r="I38" s="1"/>
      <c r="J38" s="150">
        <v>28863.72</v>
      </c>
      <c r="K38" s="130"/>
      <c r="L38" s="150">
        <v>610.44700000000739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2">
        <v>-3742.49</v>
      </c>
      <c r="F40" s="1"/>
      <c r="G40" s="1"/>
      <c r="H40" s="1"/>
      <c r="I40" s="1"/>
      <c r="J40" s="2">
        <v>-1579.3</v>
      </c>
      <c r="K40" s="130"/>
      <c r="L40" s="2">
        <v>-2163.1899999999996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2">
        <v>-3847.1</v>
      </c>
      <c r="D41" s="1"/>
      <c r="E41" s="1"/>
      <c r="F41" s="1"/>
      <c r="G41" s="1"/>
      <c r="H41" s="2">
        <v>-1315.9</v>
      </c>
      <c r="I41" s="1"/>
      <c r="J41" s="1"/>
      <c r="K41" s="130"/>
      <c r="L41" s="2">
        <v>-2531.1999999999998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2">
        <v>104.9</v>
      </c>
      <c r="D42" s="1"/>
      <c r="E42" s="1"/>
      <c r="F42" s="1"/>
      <c r="G42" s="1"/>
      <c r="H42" s="2">
        <v>-279.10000000000002</v>
      </c>
      <c r="I42" s="1"/>
      <c r="J42" s="1"/>
      <c r="K42" s="130"/>
      <c r="L42" s="2">
        <v>384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2">
        <v>-0.28999999999999998</v>
      </c>
      <c r="D43" s="1"/>
      <c r="E43" s="1"/>
      <c r="F43" s="1"/>
      <c r="G43" s="1"/>
      <c r="H43" s="1">
        <v>15.7</v>
      </c>
      <c r="I43" s="1"/>
      <c r="J43" s="1"/>
      <c r="K43" s="130"/>
      <c r="L43" s="2">
        <v>-15.989999999999998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129.77000000000001</v>
      </c>
      <c r="F45" s="1"/>
      <c r="G45" s="1"/>
      <c r="H45" s="1"/>
      <c r="I45" s="1"/>
      <c r="J45" s="150">
        <v>110.4</v>
      </c>
      <c r="K45" s="130"/>
      <c r="L45" s="150">
        <v>19.370000000000005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72.89</v>
      </c>
      <c r="F47" s="1"/>
      <c r="G47" s="1"/>
      <c r="H47" s="1"/>
      <c r="I47" s="1"/>
      <c r="J47" s="150">
        <v>63.9</v>
      </c>
      <c r="K47" s="130"/>
      <c r="L47" s="150">
        <v>8.990000000000002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33013.99700000001</v>
      </c>
      <c r="F49" s="3"/>
      <c r="G49" s="3"/>
      <c r="H49" s="3"/>
      <c r="I49" s="3"/>
      <c r="J49" s="154">
        <v>30268.719999999998</v>
      </c>
      <c r="K49" s="137"/>
      <c r="L49" s="154">
        <v>2745.2770000000128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2674.6</v>
      </c>
      <c r="F51" s="1"/>
      <c r="G51" s="1"/>
      <c r="H51" s="1"/>
      <c r="I51" s="1"/>
      <c r="J51" s="150">
        <v>21397</v>
      </c>
      <c r="K51" s="130"/>
      <c r="L51" s="150">
        <v>-18722.400000000001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2674.6</v>
      </c>
      <c r="D52" s="1"/>
      <c r="E52" s="1"/>
      <c r="F52" s="1"/>
      <c r="G52" s="1"/>
      <c r="H52" s="1">
        <v>21397</v>
      </c>
      <c r="I52" s="1"/>
      <c r="J52" s="1"/>
      <c r="K52" s="130"/>
      <c r="L52" s="2">
        <v>-18722.400000000001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958.8</v>
      </c>
      <c r="F54" s="1"/>
      <c r="G54" s="1"/>
      <c r="H54" s="1"/>
      <c r="I54" s="1"/>
      <c r="J54" s="150">
        <v>9232</v>
      </c>
      <c r="K54" s="130"/>
      <c r="L54" s="150">
        <v>-8273.2000000000007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958.8</v>
      </c>
      <c r="D55" s="1"/>
      <c r="E55" s="1"/>
      <c r="F55" s="1"/>
      <c r="G55" s="1"/>
      <c r="H55" s="1">
        <v>9232</v>
      </c>
      <c r="I55" s="1"/>
      <c r="J55" s="1"/>
      <c r="K55" s="130"/>
      <c r="L55" s="2">
        <v>-8273.2000000000007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1715.8</v>
      </c>
      <c r="F57" s="3"/>
      <c r="G57" s="3"/>
      <c r="H57" s="1"/>
      <c r="I57" s="1"/>
      <c r="J57" s="154">
        <v>12165</v>
      </c>
      <c r="K57" s="137"/>
      <c r="L57" s="154">
        <v>-10449.200000000001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34729.797000000013</v>
      </c>
      <c r="F61" s="3"/>
      <c r="G61" s="3"/>
      <c r="H61" s="1"/>
      <c r="I61" s="1"/>
      <c r="J61" s="154">
        <v>42433.72</v>
      </c>
      <c r="K61" s="137"/>
      <c r="L61" s="154">
        <v>-7703.922999999988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F23" sqref="F23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33203125" style="27" bestFit="1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81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102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131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132</v>
      </c>
      <c r="D9" s="37"/>
      <c r="E9" s="35"/>
      <c r="F9" s="36" t="s">
        <v>130</v>
      </c>
      <c r="G9" s="37"/>
      <c r="H9" s="35"/>
      <c r="I9" s="38" t="s">
        <v>103</v>
      </c>
      <c r="J9" s="39"/>
      <c r="K9" s="35"/>
      <c r="L9" s="35"/>
      <c r="M9" s="36" t="s">
        <v>132</v>
      </c>
      <c r="N9" s="35"/>
      <c r="O9" s="35"/>
      <c r="P9" s="36" t="s">
        <v>130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82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223323.2</v>
      </c>
      <c r="E12" s="60"/>
      <c r="F12" s="58"/>
      <c r="G12" s="59">
        <v>346208</v>
      </c>
      <c r="H12" s="61"/>
      <c r="I12" s="62">
        <v>-122884.79999999999</v>
      </c>
      <c r="J12" s="63"/>
      <c r="K12" s="57" t="s">
        <v>38</v>
      </c>
      <c r="L12" s="57"/>
      <c r="M12" s="64"/>
      <c r="N12" s="62">
        <v>123971.13</v>
      </c>
      <c r="O12" s="57"/>
      <c r="P12" s="64"/>
      <c r="Q12" s="62">
        <v>113479.4</v>
      </c>
      <c r="R12" s="40"/>
      <c r="S12" s="65">
        <v>10491.73000000001</v>
      </c>
    </row>
    <row r="13" spans="1:19" x14ac:dyDescent="0.2">
      <c r="A13" s="66" t="s">
        <v>39</v>
      </c>
      <c r="B13" s="67"/>
      <c r="C13" s="58"/>
      <c r="D13" s="169">
        <v>-98.82</v>
      </c>
      <c r="E13" s="68"/>
      <c r="F13" s="58"/>
      <c r="G13" s="166">
        <v>-99.1</v>
      </c>
      <c r="H13" s="69"/>
      <c r="I13" s="62">
        <v>0.28000000000000114</v>
      </c>
      <c r="J13" s="63"/>
      <c r="K13" s="57" t="s">
        <v>43</v>
      </c>
      <c r="L13" s="57"/>
      <c r="M13" s="61">
        <v>123971.13</v>
      </c>
      <c r="N13" s="64"/>
      <c r="O13" s="70"/>
      <c r="P13" s="61">
        <v>113479.4</v>
      </c>
      <c r="Q13" s="64"/>
      <c r="R13" s="40"/>
      <c r="S13" s="71">
        <v>10491.73000000001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764456.4</v>
      </c>
      <c r="O15" s="57"/>
      <c r="P15" s="64"/>
      <c r="Q15" s="62">
        <v>755339.8</v>
      </c>
      <c r="R15" s="40"/>
      <c r="S15" s="65">
        <v>9116.5999999999767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764456.4</v>
      </c>
      <c r="N16" s="64"/>
      <c r="O16" s="70"/>
      <c r="P16" s="61">
        <v>755339.8</v>
      </c>
      <c r="Q16" s="64"/>
      <c r="R16" s="40"/>
      <c r="S16" s="71">
        <v>9116.5999999999767</v>
      </c>
    </row>
    <row r="17" spans="1:19" x14ac:dyDescent="0.2">
      <c r="A17" s="56" t="s">
        <v>41</v>
      </c>
      <c r="B17" s="57"/>
      <c r="C17" s="58"/>
      <c r="D17" s="81">
        <v>111268.68</v>
      </c>
      <c r="E17" s="60"/>
      <c r="F17" s="58"/>
      <c r="G17" s="81">
        <v>111482.3</v>
      </c>
      <c r="H17" s="61"/>
      <c r="I17" s="62">
        <v>-213.6200000000099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111268.68</v>
      </c>
      <c r="D18" s="58"/>
      <c r="E18" s="58"/>
      <c r="F18" s="82">
        <v>111482.3</v>
      </c>
      <c r="G18" s="58"/>
      <c r="H18" s="70"/>
      <c r="I18" s="73">
        <v>-213.6200000000099</v>
      </c>
      <c r="J18" s="63"/>
      <c r="K18" s="57" t="s">
        <v>50</v>
      </c>
      <c r="L18" s="57"/>
      <c r="M18" s="64"/>
      <c r="N18" s="62">
        <v>33701.71</v>
      </c>
      <c r="O18" s="57"/>
      <c r="P18" s="64"/>
      <c r="Q18" s="62">
        <v>23430.9</v>
      </c>
      <c r="R18" s="40"/>
      <c r="S18" s="65">
        <v>10270.809999999998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15024.21</v>
      </c>
      <c r="N19" s="64"/>
      <c r="O19" s="70"/>
      <c r="P19" s="61">
        <v>10530.1</v>
      </c>
      <c r="Q19" s="64"/>
      <c r="R19" s="40"/>
      <c r="S19" s="71">
        <v>4494.1099999999988</v>
      </c>
    </row>
    <row r="20" spans="1:19" x14ac:dyDescent="0.2">
      <c r="A20" s="56" t="s">
        <v>107</v>
      </c>
      <c r="B20" s="57"/>
      <c r="C20" s="58"/>
      <c r="D20" s="81">
        <v>3024796.4945999202</v>
      </c>
      <c r="E20" s="60"/>
      <c r="F20" s="58"/>
      <c r="G20" s="81">
        <v>2823816.8894993193</v>
      </c>
      <c r="H20" s="61"/>
      <c r="I20" s="62">
        <v>200979.60510060098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18677.5</v>
      </c>
      <c r="N21" s="64"/>
      <c r="O21" s="70"/>
      <c r="P21" s="61">
        <v>12900.8</v>
      </c>
      <c r="Q21" s="64"/>
      <c r="R21" s="40"/>
      <c r="S21" s="71">
        <v>5776.7000000000007</v>
      </c>
    </row>
    <row r="22" spans="1:19" x14ac:dyDescent="0.2">
      <c r="A22" s="56" t="s">
        <v>106</v>
      </c>
      <c r="B22" s="57"/>
      <c r="C22" s="82">
        <v>3024796.4945999202</v>
      </c>
      <c r="D22" s="58"/>
      <c r="E22" s="58"/>
      <c r="F22" s="82">
        <v>2823816.8894993193</v>
      </c>
      <c r="G22" s="58"/>
      <c r="H22" s="70"/>
      <c r="I22" s="73">
        <v>200979.60510060098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3185820.5572208702</v>
      </c>
      <c r="D23" s="58"/>
      <c r="E23" s="58"/>
      <c r="F23" s="82">
        <v>2973442.5894993199</v>
      </c>
      <c r="G23" s="58"/>
      <c r="H23" s="70"/>
      <c r="I23" s="73">
        <v>212377.96772155026</v>
      </c>
      <c r="J23" s="63"/>
      <c r="K23" s="57" t="s">
        <v>57</v>
      </c>
      <c r="L23" s="57"/>
      <c r="M23" s="64"/>
      <c r="N23" s="62">
        <v>2435.4</v>
      </c>
      <c r="O23" s="57"/>
      <c r="P23" s="64"/>
      <c r="Q23" s="62">
        <v>2545.8000000000002</v>
      </c>
      <c r="R23" s="40"/>
      <c r="S23" s="65">
        <v>-110.40000000000009</v>
      </c>
    </row>
    <row r="24" spans="1:19" x14ac:dyDescent="0.2">
      <c r="A24" s="56" t="s">
        <v>49</v>
      </c>
      <c r="B24" s="57"/>
      <c r="C24" s="82">
        <v>81905.169713819996</v>
      </c>
      <c r="D24" s="58"/>
      <c r="E24" s="58"/>
      <c r="F24" s="82">
        <v>91013.8</v>
      </c>
      <c r="G24" s="58"/>
      <c r="H24" s="70"/>
      <c r="I24" s="73">
        <v>-9108.6302861800068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37502.994389840002</v>
      </c>
      <c r="D25" s="58"/>
      <c r="E25" s="58"/>
      <c r="F25" s="82">
        <v>46819.8</v>
      </c>
      <c r="G25" s="58"/>
      <c r="H25" s="70"/>
      <c r="I25" s="73">
        <v>-9316.8056101600014</v>
      </c>
      <c r="J25" s="63"/>
      <c r="K25" s="57" t="s">
        <v>58</v>
      </c>
      <c r="L25" s="57"/>
      <c r="M25" s="64"/>
      <c r="N25" s="62">
        <v>422042.38</v>
      </c>
      <c r="O25" s="57"/>
      <c r="P25" s="64"/>
      <c r="Q25" s="62">
        <v>401525.5</v>
      </c>
      <c r="R25" s="40"/>
      <c r="S25" s="65">
        <v>20516.880000000005</v>
      </c>
    </row>
    <row r="26" spans="1:19" x14ac:dyDescent="0.2">
      <c r="A26" s="56" t="s">
        <v>53</v>
      </c>
      <c r="B26" s="57"/>
      <c r="C26" s="82">
        <v>70816.963594140005</v>
      </c>
      <c r="D26" s="58"/>
      <c r="E26" s="58"/>
      <c r="F26" s="82">
        <v>68828</v>
      </c>
      <c r="G26" s="58"/>
      <c r="H26" s="70"/>
      <c r="I26" s="73">
        <v>1988.9635941400047</v>
      </c>
      <c r="J26" s="63"/>
      <c r="K26" s="57" t="s">
        <v>59</v>
      </c>
      <c r="L26" s="57"/>
      <c r="M26" s="61">
        <v>247.88</v>
      </c>
      <c r="N26" s="64"/>
      <c r="O26" s="70"/>
      <c r="P26" s="61">
        <v>309.39999999999998</v>
      </c>
      <c r="Q26" s="64"/>
      <c r="R26" s="40"/>
      <c r="S26" s="71">
        <v>-61.519999999999982</v>
      </c>
    </row>
    <row r="27" spans="1:19" x14ac:dyDescent="0.2">
      <c r="A27" s="56" t="s">
        <v>55</v>
      </c>
      <c r="B27" s="57"/>
      <c r="C27" s="82">
        <v>93264.519681250007</v>
      </c>
      <c r="D27" s="58"/>
      <c r="E27" s="58"/>
      <c r="F27" s="82">
        <v>92100.3</v>
      </c>
      <c r="G27" s="58"/>
      <c r="H27" s="70"/>
      <c r="I27" s="73">
        <v>1164.2196812500042</v>
      </c>
      <c r="J27" s="63"/>
      <c r="K27" s="57" t="s">
        <v>60</v>
      </c>
      <c r="L27" s="57"/>
      <c r="M27" s="61">
        <v>227312.9</v>
      </c>
      <c r="N27" s="64"/>
      <c r="O27" s="70"/>
      <c r="P27" s="61">
        <v>202106.5</v>
      </c>
      <c r="Q27" s="64"/>
      <c r="R27" s="40"/>
      <c r="S27" s="71">
        <v>25206.399999999994</v>
      </c>
    </row>
    <row r="28" spans="1:19" x14ac:dyDescent="0.2">
      <c r="A28" s="56" t="s">
        <v>45</v>
      </c>
      <c r="B28" s="57"/>
      <c r="C28" s="168">
        <v>-444513.71</v>
      </c>
      <c r="D28" s="58"/>
      <c r="E28" s="58"/>
      <c r="F28" s="167">
        <v>-448387.6</v>
      </c>
      <c r="G28" s="58"/>
      <c r="H28" s="70"/>
      <c r="I28" s="73">
        <v>3873.8899999999558</v>
      </c>
      <c r="J28" s="63"/>
      <c r="K28" s="57" t="s">
        <v>43</v>
      </c>
      <c r="L28" s="57"/>
      <c r="M28" s="61">
        <v>194481.6</v>
      </c>
      <c r="N28" s="64"/>
      <c r="O28" s="70"/>
      <c r="P28" s="61">
        <v>199109.6</v>
      </c>
      <c r="Q28" s="64"/>
      <c r="R28" s="40"/>
      <c r="S28" s="71">
        <v>-4628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9445.1</v>
      </c>
      <c r="O30" s="57"/>
      <c r="P30" s="64"/>
      <c r="Q30" s="62">
        <v>9060.5</v>
      </c>
      <c r="R30" s="40"/>
      <c r="S30" s="65">
        <v>384.60000000000036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1205.9000000000001</v>
      </c>
      <c r="N31" s="64"/>
      <c r="O31" s="70"/>
      <c r="P31" s="61">
        <v>1006.2</v>
      </c>
      <c r="Q31" s="64"/>
      <c r="R31" s="40"/>
      <c r="S31" s="71">
        <v>199.70000000000005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766.8</v>
      </c>
      <c r="N32" s="64"/>
      <c r="O32" s="70"/>
      <c r="P32" s="61">
        <v>1088</v>
      </c>
      <c r="Q32" s="64"/>
      <c r="R32" s="40"/>
      <c r="S32" s="71">
        <v>-321.20000000000005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7472.4</v>
      </c>
      <c r="N33" s="64"/>
      <c r="O33" s="70"/>
      <c r="P33" s="61">
        <v>6966.3</v>
      </c>
      <c r="Q33" s="64"/>
      <c r="R33" s="40"/>
      <c r="S33" s="71">
        <v>506.09999999999945</v>
      </c>
    </row>
    <row r="34" spans="1:19" x14ac:dyDescent="0.2">
      <c r="A34" s="56" t="s">
        <v>61</v>
      </c>
      <c r="B34" s="57"/>
      <c r="C34" s="58"/>
      <c r="D34" s="166">
        <v>0</v>
      </c>
      <c r="E34" s="68"/>
      <c r="F34" s="58"/>
      <c r="G34" s="166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1356052.12</v>
      </c>
      <c r="O35" s="57"/>
      <c r="P35" s="64"/>
      <c r="Q35" s="62">
        <v>1305381.9000000001</v>
      </c>
      <c r="R35" s="40"/>
      <c r="S35" s="65">
        <v>50670.219999999972</v>
      </c>
    </row>
    <row r="36" spans="1:19" ht="13.5" customHeight="1" x14ac:dyDescent="0.2">
      <c r="A36" s="56" t="s">
        <v>63</v>
      </c>
      <c r="B36" s="57"/>
      <c r="C36" s="58"/>
      <c r="D36" s="81">
        <v>9771.7400000000016</v>
      </c>
      <c r="E36" s="60"/>
      <c r="F36" s="58"/>
      <c r="G36" s="81">
        <v>7033.4</v>
      </c>
      <c r="H36" s="61"/>
      <c r="I36" s="62">
        <v>2738.340000000002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4740.04</v>
      </c>
      <c r="D37" s="58"/>
      <c r="E37" s="58"/>
      <c r="F37" s="82">
        <v>4919.5</v>
      </c>
      <c r="G37" s="58"/>
      <c r="H37" s="70"/>
      <c r="I37" s="73">
        <v>-179.46000000000004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5561.5</v>
      </c>
      <c r="D38" s="58"/>
      <c r="E38" s="58"/>
      <c r="F38" s="82">
        <v>2158.5</v>
      </c>
      <c r="G38" s="58"/>
      <c r="H38" s="70"/>
      <c r="I38" s="73">
        <v>3403</v>
      </c>
      <c r="J38" s="63"/>
      <c r="K38" s="57" t="s">
        <v>69</v>
      </c>
      <c r="L38" s="57"/>
      <c r="M38" s="64"/>
      <c r="N38" s="62">
        <v>1356052.12</v>
      </c>
      <c r="O38" s="57"/>
      <c r="P38" s="64"/>
      <c r="Q38" s="62">
        <v>1305381.9000000001</v>
      </c>
      <c r="R38" s="40"/>
      <c r="S38" s="65">
        <v>50670.219999999972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8594</v>
      </c>
      <c r="D40" s="58"/>
      <c r="E40" s="58"/>
      <c r="F40" s="82">
        <v>8947.6</v>
      </c>
      <c r="G40" s="58"/>
      <c r="H40" s="70"/>
      <c r="I40" s="73">
        <v>-353.60000000000036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-9123.7999999999993</v>
      </c>
      <c r="D41" s="58"/>
      <c r="E41" s="87"/>
      <c r="F41" s="167">
        <v>-8992.2000000000007</v>
      </c>
      <c r="G41" s="58"/>
      <c r="H41" s="70"/>
      <c r="I41" s="73">
        <v>-131.59999999999854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2063662.9300000002</v>
      </c>
      <c r="O42" s="57"/>
      <c r="P42" s="64"/>
      <c r="Q42" s="62">
        <v>2027844.2</v>
      </c>
      <c r="R42" s="40"/>
      <c r="S42" s="65">
        <v>35818.730000000214</v>
      </c>
    </row>
    <row r="43" spans="1:19" x14ac:dyDescent="0.2">
      <c r="A43" s="56" t="s">
        <v>104</v>
      </c>
      <c r="B43" s="57"/>
      <c r="C43" s="58"/>
      <c r="D43" s="81">
        <v>402.24</v>
      </c>
      <c r="E43" s="60"/>
      <c r="F43" s="58"/>
      <c r="G43" s="81">
        <v>402.19999999999982</v>
      </c>
      <c r="H43" s="61"/>
      <c r="I43" s="62">
        <v>4.0000000000190994E-2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2135.23</v>
      </c>
      <c r="D44" s="58"/>
      <c r="E44" s="58"/>
      <c r="F44" s="82">
        <v>2135.1999999999998</v>
      </c>
      <c r="G44" s="58"/>
      <c r="H44" s="70"/>
      <c r="I44" s="73">
        <v>3.0000000000200089E-2</v>
      </c>
      <c r="J44" s="63"/>
      <c r="K44" s="57" t="s">
        <v>71</v>
      </c>
      <c r="L44" s="57"/>
      <c r="M44" s="64"/>
      <c r="N44" s="62">
        <v>804676.51</v>
      </c>
      <c r="O44" s="57"/>
      <c r="P44" s="64"/>
      <c r="Q44" s="62">
        <v>803587.6</v>
      </c>
      <c r="R44" s="40"/>
      <c r="S44" s="65">
        <v>1088.9100000000326</v>
      </c>
    </row>
    <row r="45" spans="1:19" x14ac:dyDescent="0.2">
      <c r="A45" s="56" t="s">
        <v>45</v>
      </c>
      <c r="B45" s="88"/>
      <c r="C45" s="168">
        <v>-1732.99</v>
      </c>
      <c r="D45" s="58"/>
      <c r="E45" s="87"/>
      <c r="F45" s="167">
        <v>-1733</v>
      </c>
      <c r="G45" s="58"/>
      <c r="H45" s="70"/>
      <c r="I45" s="73">
        <v>9.9999999999909051E-3</v>
      </c>
      <c r="J45" s="63"/>
      <c r="K45" s="57" t="s">
        <v>73</v>
      </c>
      <c r="L45" s="57"/>
      <c r="M45" s="61">
        <v>804676.51</v>
      </c>
      <c r="N45" s="64"/>
      <c r="O45" s="70"/>
      <c r="P45" s="61">
        <v>803587.6</v>
      </c>
      <c r="Q45" s="64"/>
      <c r="R45" s="40"/>
      <c r="S45" s="71">
        <v>1088.9100000000326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13041.929999999997</v>
      </c>
      <c r="E47" s="60"/>
      <c r="F47" s="58"/>
      <c r="G47" s="81">
        <v>12037.499999999998</v>
      </c>
      <c r="H47" s="61"/>
      <c r="I47" s="62">
        <v>1004.4299999999985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371675.28</v>
      </c>
      <c r="O48" s="57"/>
      <c r="P48" s="64"/>
      <c r="Q48" s="62">
        <v>371675.3</v>
      </c>
      <c r="R48" s="40"/>
      <c r="S48" s="65">
        <v>-1.9999999960418791E-2</v>
      </c>
    </row>
    <row r="49" spans="1:19" x14ac:dyDescent="0.2">
      <c r="A49" s="56" t="s">
        <v>76</v>
      </c>
      <c r="B49" s="57"/>
      <c r="C49" s="82">
        <v>3239.4</v>
      </c>
      <c r="D49" s="58"/>
      <c r="E49" s="58"/>
      <c r="F49" s="82">
        <v>3255.9</v>
      </c>
      <c r="G49" s="58"/>
      <c r="H49" s="70"/>
      <c r="I49" s="73">
        <v>-16.5</v>
      </c>
      <c r="J49" s="63"/>
      <c r="K49" s="57" t="s">
        <v>79</v>
      </c>
      <c r="L49" s="57"/>
      <c r="M49" s="61">
        <v>371675.28</v>
      </c>
      <c r="N49" s="64"/>
      <c r="O49" s="70"/>
      <c r="P49" s="61">
        <v>371675.3</v>
      </c>
      <c r="Q49" s="64"/>
      <c r="R49" s="40"/>
      <c r="S49" s="71">
        <v>-1.9999999960418791E-2</v>
      </c>
    </row>
    <row r="50" spans="1:19" x14ac:dyDescent="0.2">
      <c r="A50" s="56" t="s">
        <v>78</v>
      </c>
      <c r="B50" s="57"/>
      <c r="C50" s="82">
        <v>6065.19</v>
      </c>
      <c r="D50" s="58"/>
      <c r="E50" s="58"/>
      <c r="F50" s="82">
        <v>4958.1000000000004</v>
      </c>
      <c r="G50" s="58"/>
      <c r="H50" s="70"/>
      <c r="I50" s="73">
        <v>1107.0899999999992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429.6</v>
      </c>
      <c r="D51" s="58"/>
      <c r="E51" s="58"/>
      <c r="F51" s="82">
        <v>429.6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-7775.06</v>
      </c>
      <c r="D52" s="58"/>
      <c r="E52" s="87"/>
      <c r="F52" s="167">
        <v>-7688.9</v>
      </c>
      <c r="G52" s="58"/>
      <c r="H52" s="70"/>
      <c r="I52" s="73">
        <v>-86.160000000000764</v>
      </c>
      <c r="J52" s="63"/>
      <c r="K52" s="57" t="s">
        <v>82</v>
      </c>
      <c r="L52" s="57"/>
      <c r="M52" s="64"/>
      <c r="N52" s="62">
        <v>109551.04000000001</v>
      </c>
      <c r="O52" s="57"/>
      <c r="P52" s="64"/>
      <c r="Q52" s="62">
        <v>109551</v>
      </c>
      <c r="R52" s="40"/>
      <c r="S52" s="65">
        <v>4.0000000008149073E-2</v>
      </c>
    </row>
    <row r="53" spans="1:19" x14ac:dyDescent="0.2">
      <c r="A53" s="56" t="s">
        <v>81</v>
      </c>
      <c r="B53" s="57"/>
      <c r="C53" s="168">
        <v>-33.200000000000003</v>
      </c>
      <c r="D53" s="58"/>
      <c r="E53" s="87"/>
      <c r="F53" s="167">
        <v>-33.200000000000003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7805.73</v>
      </c>
      <c r="N54" s="64"/>
      <c r="O54" s="70"/>
      <c r="P54" s="61">
        <v>7805.7</v>
      </c>
      <c r="Q54" s="64"/>
      <c r="R54" s="40"/>
      <c r="S54" s="71">
        <v>2.9999999999745341E-2</v>
      </c>
    </row>
    <row r="55" spans="1:19" x14ac:dyDescent="0.2">
      <c r="A55" s="56" t="s">
        <v>83</v>
      </c>
      <c r="B55" s="57"/>
      <c r="C55" s="58"/>
      <c r="D55" s="81">
        <v>29403.939999999995</v>
      </c>
      <c r="E55" s="60"/>
      <c r="F55" s="58"/>
      <c r="G55" s="81">
        <v>24539.199999999997</v>
      </c>
      <c r="H55" s="61"/>
      <c r="I55" s="62">
        <v>4864.739999999998</v>
      </c>
      <c r="J55" s="63"/>
      <c r="K55" s="57" t="s">
        <v>86</v>
      </c>
      <c r="L55" s="57"/>
      <c r="M55" s="61">
        <v>100635.21</v>
      </c>
      <c r="N55" s="64"/>
      <c r="O55" s="70"/>
      <c r="P55" s="61">
        <v>100635.2</v>
      </c>
      <c r="Q55" s="64"/>
      <c r="R55" s="40"/>
      <c r="S55" s="71">
        <v>1.0000000009313226E-2</v>
      </c>
    </row>
    <row r="56" spans="1:19" x14ac:dyDescent="0.2">
      <c r="A56" s="56" t="s">
        <v>85</v>
      </c>
      <c r="B56" s="70"/>
      <c r="C56" s="82">
        <v>521.94000000000005</v>
      </c>
      <c r="D56" s="58"/>
      <c r="E56" s="58"/>
      <c r="F56" s="82">
        <v>556.6</v>
      </c>
      <c r="G56" s="58"/>
      <c r="H56" s="70"/>
      <c r="I56" s="73">
        <v>-34.659999999999968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28883.399999999998</v>
      </c>
      <c r="D57" s="58"/>
      <c r="E57" s="58"/>
      <c r="F57" s="82">
        <v>23984</v>
      </c>
      <c r="G57" s="58"/>
      <c r="H57" s="70"/>
      <c r="I57" s="73">
        <v>4899.3999999999978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-1.4</v>
      </c>
      <c r="D58" s="58"/>
      <c r="E58" s="87"/>
      <c r="F58" s="168">
        <v>-1.4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7805.7</v>
      </c>
      <c r="E60" s="60"/>
      <c r="F60" s="58"/>
      <c r="G60" s="81">
        <v>7805.7</v>
      </c>
      <c r="H60" s="61"/>
      <c r="I60" s="62">
        <v>0</v>
      </c>
      <c r="J60" s="63"/>
      <c r="K60" s="57" t="s">
        <v>88</v>
      </c>
      <c r="L60" s="57"/>
      <c r="M60" s="64"/>
      <c r="N60" s="62">
        <v>610952.98</v>
      </c>
      <c r="O60" s="57"/>
      <c r="P60" s="64"/>
      <c r="Q60" s="62">
        <v>610953</v>
      </c>
      <c r="R60" s="40"/>
      <c r="S60" s="65">
        <v>-2.0000000018626451E-2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7805.7</v>
      </c>
      <c r="D62" s="58"/>
      <c r="E62" s="58"/>
      <c r="F62" s="82">
        <v>7805.7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166807.12</v>
      </c>
      <c r="O62" s="57"/>
      <c r="P62" s="64"/>
      <c r="Q62" s="81">
        <v>132077.29999999999</v>
      </c>
      <c r="R62" s="40"/>
      <c r="S62" s="65">
        <v>34729.820000000007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3419715.104599921</v>
      </c>
      <c r="E66" s="60"/>
      <c r="F66" s="58"/>
      <c r="G66" s="81">
        <v>3333226.0894993199</v>
      </c>
      <c r="H66" s="61"/>
      <c r="I66" s="62">
        <v>86489.015100601129</v>
      </c>
      <c r="J66" s="63"/>
      <c r="K66" s="57" t="s">
        <v>90</v>
      </c>
      <c r="L66" s="57"/>
      <c r="M66" s="64"/>
      <c r="N66" s="62">
        <v>3419715.0500000003</v>
      </c>
      <c r="O66" s="57"/>
      <c r="P66" s="64"/>
      <c r="Q66" s="62">
        <v>3333226.1</v>
      </c>
      <c r="R66" s="40"/>
      <c r="S66" s="65">
        <v>86488.950000000186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10454.200000000001</v>
      </c>
      <c r="E69" s="57"/>
      <c r="F69" s="70"/>
      <c r="G69" s="62">
        <v>10643.3</v>
      </c>
      <c r="H69" s="61"/>
      <c r="I69" s="62">
        <v>-189.09999999999854</v>
      </c>
      <c r="J69" s="96"/>
      <c r="K69" s="57" t="s">
        <v>93</v>
      </c>
      <c r="L69" s="57"/>
      <c r="M69" s="64"/>
      <c r="N69" s="62">
        <v>10454.200000000001</v>
      </c>
      <c r="O69" s="57"/>
      <c r="P69" s="64"/>
      <c r="Q69" s="62">
        <v>10643.3</v>
      </c>
      <c r="R69" s="40"/>
      <c r="S69" s="65">
        <v>-189.09999999999854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10454.200000000001</v>
      </c>
      <c r="N70" s="64"/>
      <c r="O70" s="70"/>
      <c r="P70" s="61">
        <v>10643.3</v>
      </c>
      <c r="Q70" s="64"/>
      <c r="R70" s="40"/>
      <c r="S70" s="71">
        <v>-189.09999999999854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142202</v>
      </c>
      <c r="E72" s="57"/>
      <c r="F72" s="70"/>
      <c r="G72" s="62">
        <v>137743.20000000001</v>
      </c>
      <c r="H72" s="61"/>
      <c r="I72" s="62">
        <v>4458.7999999999884</v>
      </c>
      <c r="J72" s="96"/>
      <c r="K72" s="57" t="s">
        <v>96</v>
      </c>
      <c r="L72" s="57"/>
      <c r="M72" s="64"/>
      <c r="N72" s="62">
        <v>142202</v>
      </c>
      <c r="O72" s="57"/>
      <c r="P72" s="64"/>
      <c r="Q72" s="62">
        <v>137743.20000000001</v>
      </c>
      <c r="R72" s="40"/>
      <c r="S72" s="65">
        <v>4458.7999999999884</v>
      </c>
    </row>
    <row r="73" spans="1:19" x14ac:dyDescent="0.2">
      <c r="A73" s="56" t="s">
        <v>23</v>
      </c>
      <c r="B73" s="57"/>
      <c r="C73" s="82">
        <v>142202</v>
      </c>
      <c r="D73" s="70"/>
      <c r="E73" s="70"/>
      <c r="F73" s="61">
        <v>137743.20000000001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4300409.0999999996</v>
      </c>
      <c r="E75" s="57"/>
      <c r="F75" s="70"/>
      <c r="G75" s="62">
        <v>4089221.6</v>
      </c>
      <c r="H75" s="61"/>
      <c r="I75" s="62">
        <v>211187.49999999953</v>
      </c>
      <c r="J75" s="96"/>
      <c r="K75" s="57" t="s">
        <v>98</v>
      </c>
      <c r="L75" s="57"/>
      <c r="M75" s="64"/>
      <c r="N75" s="62">
        <v>4300409.0999999996</v>
      </c>
      <c r="O75" s="57"/>
      <c r="P75" s="64"/>
      <c r="Q75" s="62">
        <v>4089221.6</v>
      </c>
      <c r="R75" s="40"/>
      <c r="S75" s="65">
        <v>211187.49999999953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6094636.4000000004</v>
      </c>
      <c r="E77" s="57"/>
      <c r="F77" s="70"/>
      <c r="G77" s="62">
        <v>5773231.2000000002</v>
      </c>
      <c r="H77" s="61"/>
      <c r="I77" s="62">
        <v>321405.20000000019</v>
      </c>
      <c r="J77" s="96"/>
      <c r="K77" s="57" t="s">
        <v>100</v>
      </c>
      <c r="L77" s="57"/>
      <c r="M77" s="64"/>
      <c r="N77" s="62">
        <v>6094636.4000000004</v>
      </c>
      <c r="O77" s="57"/>
      <c r="P77" s="64"/>
      <c r="Q77" s="62">
        <v>5773231.2000000002</v>
      </c>
      <c r="R77" s="40"/>
      <c r="S77" s="65">
        <v>321405.20000000019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10547701.699999999</v>
      </c>
      <c r="E79" s="57"/>
      <c r="F79" s="70"/>
      <c r="G79" s="62">
        <v>10010839.300000001</v>
      </c>
      <c r="H79" s="61"/>
      <c r="I79" s="62">
        <v>536862.39999999851</v>
      </c>
      <c r="J79" s="96"/>
      <c r="K79" s="57" t="s">
        <v>101</v>
      </c>
      <c r="L79" s="57"/>
      <c r="M79" s="64"/>
      <c r="N79" s="62">
        <v>10547701.699999999</v>
      </c>
      <c r="O79" s="57"/>
      <c r="P79" s="64"/>
      <c r="Q79" s="62">
        <v>10010839.300000001</v>
      </c>
      <c r="R79" s="40"/>
      <c r="S79" s="65">
        <v>536862.39999999851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4" transitionEvaluation="1">
    <pageSetUpPr fitToPage="1"/>
  </sheetPr>
  <dimension ref="A1:S184"/>
  <sheetViews>
    <sheetView showGridLines="0" topLeftCell="A44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202" t="s">
        <v>134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42217</v>
      </c>
      <c r="D11" s="135" t="s">
        <v>4</v>
      </c>
      <c r="E11" s="136">
        <v>42247</v>
      </c>
      <c r="F11" s="130"/>
      <c r="G11" s="133" t="s">
        <v>3</v>
      </c>
      <c r="H11" s="134">
        <v>42186</v>
      </c>
      <c r="I11" s="135" t="s">
        <v>4</v>
      </c>
      <c r="J11" s="136">
        <v>42216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45346.6</v>
      </c>
      <c r="F14" s="1"/>
      <c r="G14" s="1"/>
      <c r="H14" s="1"/>
      <c r="I14" s="1"/>
      <c r="J14" s="150">
        <v>48136.540000000008</v>
      </c>
      <c r="K14" s="130"/>
      <c r="L14" s="150">
        <v>-2789.9400000000096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33799.699999999997</v>
      </c>
      <c r="D15" s="1"/>
      <c r="E15" s="1"/>
      <c r="F15" s="1"/>
      <c r="G15" s="1"/>
      <c r="H15" s="2">
        <v>34735.61</v>
      </c>
      <c r="I15" s="1"/>
      <c r="J15" s="1"/>
      <c r="K15" s="130"/>
      <c r="L15" s="2">
        <v>-935.91000000000349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506.29999999999995</v>
      </c>
      <c r="D16" s="1"/>
      <c r="E16" s="1"/>
      <c r="F16" s="1"/>
      <c r="G16" s="1"/>
      <c r="H16" s="2">
        <v>459.5</v>
      </c>
      <c r="I16" s="1"/>
      <c r="J16" s="1"/>
      <c r="K16" s="130"/>
      <c r="L16" s="2">
        <v>46.799999999999955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3301.9</v>
      </c>
      <c r="D17" s="1"/>
      <c r="E17" s="1"/>
      <c r="F17" s="1"/>
      <c r="G17" s="1"/>
      <c r="H17" s="2">
        <v>3559.98</v>
      </c>
      <c r="I17" s="1"/>
      <c r="J17" s="1"/>
      <c r="K17" s="130"/>
      <c r="L17" s="2">
        <v>-258.07999999999993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7738.7</v>
      </c>
      <c r="D18" s="1"/>
      <c r="E18" s="1"/>
      <c r="F18" s="1"/>
      <c r="G18" s="1"/>
      <c r="H18" s="1">
        <v>9381.4500000000007</v>
      </c>
      <c r="I18" s="1"/>
      <c r="J18" s="1"/>
      <c r="K18" s="130"/>
      <c r="L18" s="2">
        <v>-1642.7500000000009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12186.900000000001</v>
      </c>
      <c r="F20" s="1"/>
      <c r="G20" s="1"/>
      <c r="H20" s="1"/>
      <c r="I20" s="1"/>
      <c r="J20" s="150">
        <v>13643.812</v>
      </c>
      <c r="K20" s="130"/>
      <c r="L20" s="150">
        <v>-1456.9119999999984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4513.2000000000007</v>
      </c>
      <c r="D21" s="1"/>
      <c r="E21" s="1"/>
      <c r="F21" s="1"/>
      <c r="G21" s="1"/>
      <c r="H21" s="2">
        <v>4494.8919999999998</v>
      </c>
      <c r="I21" s="1"/>
      <c r="J21" s="1"/>
      <c r="K21" s="130"/>
      <c r="L21" s="2">
        <v>18.308000000000902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45.7</v>
      </c>
      <c r="D22" s="1"/>
      <c r="E22" s="1"/>
      <c r="F22" s="1"/>
      <c r="G22" s="1"/>
      <c r="H22" s="2">
        <v>32.33</v>
      </c>
      <c r="I22" s="1"/>
      <c r="J22" s="1"/>
      <c r="K22" s="130"/>
      <c r="L22" s="2">
        <v>13.370000000000005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7628</v>
      </c>
      <c r="D23" s="1"/>
      <c r="E23" s="1"/>
      <c r="F23" s="1"/>
      <c r="G23" s="1"/>
      <c r="H23" s="1">
        <v>9116.59</v>
      </c>
      <c r="I23" s="1"/>
      <c r="J23" s="1"/>
      <c r="K23" s="130"/>
      <c r="L23" s="2">
        <v>-1488.5900000000001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33159.699999999997</v>
      </c>
      <c r="F25" s="3"/>
      <c r="G25" s="3"/>
      <c r="H25" s="3"/>
      <c r="I25" s="3"/>
      <c r="J25" s="154">
        <v>34492.72800000001</v>
      </c>
      <c r="K25" s="137"/>
      <c r="L25" s="154">
        <v>-1333.028000000013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87">
        <v>-5567.2</v>
      </c>
      <c r="F27" s="1"/>
      <c r="G27" s="1"/>
      <c r="H27" s="1"/>
      <c r="I27" s="1"/>
      <c r="J27" s="187">
        <v>-5018.5609999999997</v>
      </c>
      <c r="K27" s="130"/>
      <c r="L27" s="150">
        <v>-548.63900000000012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5567.2</v>
      </c>
      <c r="F33" s="1"/>
      <c r="G33" s="1"/>
      <c r="H33" s="1"/>
      <c r="I33" s="1"/>
      <c r="J33" s="150">
        <v>5018.5609999999997</v>
      </c>
      <c r="K33" s="130"/>
      <c r="L33" s="150">
        <v>548.63900000000012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1372.3</v>
      </c>
      <c r="D34" s="1"/>
      <c r="E34" s="1"/>
      <c r="F34" s="1"/>
      <c r="G34" s="1"/>
      <c r="H34" s="2">
        <v>1085.8710000000001</v>
      </c>
      <c r="I34" s="1"/>
      <c r="J34" s="1"/>
      <c r="K34" s="130"/>
      <c r="L34" s="2">
        <v>286.42899999999986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4194.8999999999996</v>
      </c>
      <c r="D35" s="1"/>
      <c r="E35" s="1"/>
      <c r="F35" s="1"/>
      <c r="G35" s="1"/>
      <c r="H35" s="1">
        <v>3932.69</v>
      </c>
      <c r="I35" s="1"/>
      <c r="J35" s="1"/>
      <c r="K35" s="130"/>
      <c r="L35" s="2">
        <v>262.20999999999958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27592.499999999996</v>
      </c>
      <c r="F38" s="1"/>
      <c r="G38" s="1"/>
      <c r="H38" s="1"/>
      <c r="I38" s="1"/>
      <c r="J38" s="150">
        <v>29474.167000000009</v>
      </c>
      <c r="K38" s="130"/>
      <c r="L38" s="150">
        <v>-1881.6670000000122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188">
        <v>10026.400000000001</v>
      </c>
      <c r="F40" s="1"/>
      <c r="G40" s="1"/>
      <c r="H40" s="1"/>
      <c r="I40" s="1"/>
      <c r="J40" s="188">
        <v>-3742.49</v>
      </c>
      <c r="K40" s="130"/>
      <c r="L40" s="2">
        <v>13768.890000000001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188">
        <v>9438.9000000000015</v>
      </c>
      <c r="D41" s="1"/>
      <c r="E41" s="1"/>
      <c r="F41" s="1"/>
      <c r="G41" s="1"/>
      <c r="H41" s="188">
        <v>-3847.1</v>
      </c>
      <c r="I41" s="1"/>
      <c r="J41" s="1"/>
      <c r="K41" s="130"/>
      <c r="L41" s="2">
        <v>13286.000000000002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188">
        <v>38.9</v>
      </c>
      <c r="D42" s="1"/>
      <c r="E42" s="1"/>
      <c r="F42" s="1"/>
      <c r="G42" s="1"/>
      <c r="H42" s="188">
        <v>104.9</v>
      </c>
      <c r="I42" s="1"/>
      <c r="J42" s="1"/>
      <c r="K42" s="130"/>
      <c r="L42" s="2">
        <v>-66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188">
        <v>548.6</v>
      </c>
      <c r="D43" s="1"/>
      <c r="E43" s="1"/>
      <c r="F43" s="1"/>
      <c r="G43" s="1"/>
      <c r="H43" s="189">
        <v>-0.28999999999999998</v>
      </c>
      <c r="I43" s="1"/>
      <c r="J43" s="1"/>
      <c r="K43" s="130"/>
      <c r="L43" s="2">
        <v>548.89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130.9</v>
      </c>
      <c r="F45" s="1"/>
      <c r="G45" s="1"/>
      <c r="H45" s="1"/>
      <c r="I45" s="1"/>
      <c r="J45" s="150">
        <v>129.77000000000001</v>
      </c>
      <c r="K45" s="130"/>
      <c r="L45" s="150">
        <v>1.1299999999999955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72.89</v>
      </c>
      <c r="F47" s="1"/>
      <c r="G47" s="1"/>
      <c r="H47" s="1"/>
      <c r="I47" s="1"/>
      <c r="J47" s="150">
        <v>72.89</v>
      </c>
      <c r="K47" s="130"/>
      <c r="L47" s="150">
        <v>0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17362.309999999994</v>
      </c>
      <c r="F49" s="3"/>
      <c r="G49" s="3"/>
      <c r="H49" s="3"/>
      <c r="I49" s="3"/>
      <c r="J49" s="154">
        <v>33013.99700000001</v>
      </c>
      <c r="K49" s="137"/>
      <c r="L49" s="154">
        <v>-15651.687000000016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2394.6</v>
      </c>
      <c r="F51" s="1"/>
      <c r="G51" s="1"/>
      <c r="H51" s="1"/>
      <c r="I51" s="1"/>
      <c r="J51" s="150">
        <v>2674.6</v>
      </c>
      <c r="K51" s="130"/>
      <c r="L51" s="150">
        <v>-280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2394.6</v>
      </c>
      <c r="D52" s="1"/>
      <c r="E52" s="1"/>
      <c r="F52" s="1"/>
      <c r="G52" s="1"/>
      <c r="H52" s="1">
        <v>2674.6</v>
      </c>
      <c r="I52" s="1"/>
      <c r="J52" s="1"/>
      <c r="K52" s="130"/>
      <c r="L52" s="2">
        <v>-280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169.4</v>
      </c>
      <c r="F54" s="1"/>
      <c r="G54" s="1"/>
      <c r="H54" s="1"/>
      <c r="I54" s="1"/>
      <c r="J54" s="150">
        <v>958.8</v>
      </c>
      <c r="K54" s="130"/>
      <c r="L54" s="150">
        <v>-789.4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169.4</v>
      </c>
      <c r="D55" s="1"/>
      <c r="E55" s="1"/>
      <c r="F55" s="1"/>
      <c r="G55" s="1"/>
      <c r="H55" s="1">
        <v>958.8</v>
      </c>
      <c r="I55" s="1"/>
      <c r="J55" s="1"/>
      <c r="K55" s="130"/>
      <c r="L55" s="2">
        <v>-789.4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2225.1999999999998</v>
      </c>
      <c r="F57" s="3"/>
      <c r="G57" s="3"/>
      <c r="H57" s="1"/>
      <c r="I57" s="1"/>
      <c r="J57" s="154">
        <v>1715.8</v>
      </c>
      <c r="K57" s="137"/>
      <c r="L57" s="154">
        <v>509.39999999999986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19587.509999999995</v>
      </c>
      <c r="F61" s="3"/>
      <c r="G61" s="3"/>
      <c r="H61" s="1"/>
      <c r="I61" s="1"/>
      <c r="J61" s="154">
        <v>34729.797000000013</v>
      </c>
      <c r="K61" s="137"/>
      <c r="L61" s="154">
        <v>-15142.287000000018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>
    <pageSetUpPr fitToPage="1"/>
  </sheetPr>
  <dimension ref="A1:S159"/>
  <sheetViews>
    <sheetView showGridLines="0" topLeftCell="A43" zoomScale="75" workbookViewId="0">
      <selection activeCell="G63" sqref="G63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33203125" style="27" bestFit="1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8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203" t="s">
        <v>102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13" customFormat="1" ht="23.25" x14ac:dyDescent="0.35">
      <c r="A3" s="203" t="s">
        <v>134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135</v>
      </c>
      <c r="D9" s="37"/>
      <c r="E9" s="35"/>
      <c r="F9" s="36" t="s">
        <v>132</v>
      </c>
      <c r="G9" s="37"/>
      <c r="H9" s="35"/>
      <c r="I9" s="38" t="s">
        <v>103</v>
      </c>
      <c r="J9" s="39"/>
      <c r="K9" s="35"/>
      <c r="L9" s="35"/>
      <c r="M9" s="36" t="s">
        <v>135</v>
      </c>
      <c r="N9" s="35"/>
      <c r="O9" s="35"/>
      <c r="P9" s="36" t="s">
        <v>132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84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151295.9</v>
      </c>
      <c r="E12" s="60"/>
      <c r="F12" s="58"/>
      <c r="G12" s="59">
        <v>223323.2</v>
      </c>
      <c r="H12" s="61"/>
      <c r="I12" s="62">
        <v>-72027.300000000017</v>
      </c>
      <c r="J12" s="63"/>
      <c r="K12" s="57" t="s">
        <v>38</v>
      </c>
      <c r="L12" s="57"/>
      <c r="M12" s="64"/>
      <c r="N12" s="62">
        <v>128118.7</v>
      </c>
      <c r="O12" s="57"/>
      <c r="P12" s="64"/>
      <c r="Q12" s="62">
        <v>123971.13</v>
      </c>
      <c r="R12" s="40"/>
      <c r="S12" s="65">
        <v>4147.5699999999924</v>
      </c>
    </row>
    <row r="13" spans="1:19" x14ac:dyDescent="0.2">
      <c r="A13" s="66" t="s">
        <v>39</v>
      </c>
      <c r="B13" s="67"/>
      <c r="C13" s="58"/>
      <c r="D13" s="169">
        <v>-97.9</v>
      </c>
      <c r="E13" s="68"/>
      <c r="F13" s="58"/>
      <c r="G13" s="166">
        <v>-98.82</v>
      </c>
      <c r="H13" s="69"/>
      <c r="I13" s="62">
        <v>0.91999999999998749</v>
      </c>
      <c r="J13" s="63"/>
      <c r="K13" s="57" t="s">
        <v>43</v>
      </c>
      <c r="L13" s="57"/>
      <c r="M13" s="61">
        <v>128118.7</v>
      </c>
      <c r="N13" s="64"/>
      <c r="O13" s="70"/>
      <c r="P13" s="61">
        <v>123971.13</v>
      </c>
      <c r="Q13" s="64"/>
      <c r="R13" s="40"/>
      <c r="S13" s="71">
        <v>4147.5699999999924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772084.4</v>
      </c>
      <c r="O15" s="57"/>
      <c r="P15" s="64"/>
      <c r="Q15" s="62">
        <v>764456.4</v>
      </c>
      <c r="R15" s="40"/>
      <c r="S15" s="65">
        <v>7628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772084.4</v>
      </c>
      <c r="N16" s="64"/>
      <c r="O16" s="70"/>
      <c r="P16" s="61">
        <v>764456.4</v>
      </c>
      <c r="Q16" s="64"/>
      <c r="R16" s="40"/>
      <c r="S16" s="71">
        <v>7628</v>
      </c>
    </row>
    <row r="17" spans="1:19" x14ac:dyDescent="0.2">
      <c r="A17" s="56" t="s">
        <v>41</v>
      </c>
      <c r="B17" s="57"/>
      <c r="C17" s="58"/>
      <c r="D17" s="81">
        <v>112058.9</v>
      </c>
      <c r="E17" s="60"/>
      <c r="F17" s="58"/>
      <c r="G17" s="81">
        <v>111268.68</v>
      </c>
      <c r="H17" s="61"/>
      <c r="I17" s="62">
        <v>790.22000000000116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112058.9</v>
      </c>
      <c r="D18" s="58"/>
      <c r="E18" s="58"/>
      <c r="F18" s="82">
        <v>111268.68</v>
      </c>
      <c r="G18" s="58"/>
      <c r="H18" s="70"/>
      <c r="I18" s="73">
        <v>790.22000000000116</v>
      </c>
      <c r="J18" s="63"/>
      <c r="K18" s="57" t="s">
        <v>50</v>
      </c>
      <c r="L18" s="57"/>
      <c r="M18" s="64"/>
      <c r="N18" s="62">
        <v>46659.5</v>
      </c>
      <c r="O18" s="57"/>
      <c r="P18" s="64"/>
      <c r="Q18" s="62">
        <v>33701.71</v>
      </c>
      <c r="R18" s="40"/>
      <c r="S18" s="65">
        <v>12957.79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19536.900000000001</v>
      </c>
      <c r="N19" s="64"/>
      <c r="O19" s="70"/>
      <c r="P19" s="61">
        <v>15024.21</v>
      </c>
      <c r="Q19" s="64"/>
      <c r="R19" s="40"/>
      <c r="S19" s="71">
        <v>4512.6900000000023</v>
      </c>
    </row>
    <row r="20" spans="1:19" x14ac:dyDescent="0.2">
      <c r="A20" s="56" t="s">
        <v>107</v>
      </c>
      <c r="B20" s="57"/>
      <c r="C20" s="58"/>
      <c r="D20" s="81">
        <v>3106957.8000000003</v>
      </c>
      <c r="E20" s="60"/>
      <c r="F20" s="58"/>
      <c r="G20" s="81">
        <v>3024796.4945999202</v>
      </c>
      <c r="H20" s="61"/>
      <c r="I20" s="62">
        <v>82161.305400080048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27122.6</v>
      </c>
      <c r="N21" s="64"/>
      <c r="O21" s="70"/>
      <c r="P21" s="61">
        <v>18677.5</v>
      </c>
      <c r="Q21" s="64"/>
      <c r="R21" s="40"/>
      <c r="S21" s="71">
        <v>8445.0999999999985</v>
      </c>
    </row>
    <row r="22" spans="1:19" x14ac:dyDescent="0.2">
      <c r="A22" s="56" t="s">
        <v>106</v>
      </c>
      <c r="B22" s="57"/>
      <c r="C22" s="82">
        <v>3106957.8000000003</v>
      </c>
      <c r="D22" s="58"/>
      <c r="E22" s="58"/>
      <c r="F22" s="82">
        <v>3024796.4945999202</v>
      </c>
      <c r="G22" s="58"/>
      <c r="H22" s="70"/>
      <c r="I22" s="73">
        <v>82161.305400080048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3285821</v>
      </c>
      <c r="D23" s="58"/>
      <c r="E23" s="58"/>
      <c r="F23" s="82">
        <v>3185820.5572208702</v>
      </c>
      <c r="G23" s="58"/>
      <c r="H23" s="70"/>
      <c r="I23" s="73">
        <v>100000.44277912984</v>
      </c>
      <c r="J23" s="63"/>
      <c r="K23" s="57" t="s">
        <v>57</v>
      </c>
      <c r="L23" s="57"/>
      <c r="M23" s="64"/>
      <c r="N23" s="62">
        <v>2382.6999999999998</v>
      </c>
      <c r="O23" s="57"/>
      <c r="P23" s="64"/>
      <c r="Q23" s="62">
        <v>2435.4</v>
      </c>
      <c r="R23" s="40"/>
      <c r="S23" s="65">
        <v>-52.700000000000273</v>
      </c>
    </row>
    <row r="24" spans="1:19" x14ac:dyDescent="0.2">
      <c r="A24" s="56" t="s">
        <v>49</v>
      </c>
      <c r="B24" s="57"/>
      <c r="C24" s="82">
        <v>77434.5</v>
      </c>
      <c r="D24" s="58"/>
      <c r="E24" s="58"/>
      <c r="F24" s="82">
        <v>81905.169713819996</v>
      </c>
      <c r="G24" s="58"/>
      <c r="H24" s="70"/>
      <c r="I24" s="73">
        <v>-4470.6697138199961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34617</v>
      </c>
      <c r="D25" s="58"/>
      <c r="E25" s="58"/>
      <c r="F25" s="82">
        <v>37502.994389840002</v>
      </c>
      <c r="G25" s="58"/>
      <c r="H25" s="70"/>
      <c r="I25" s="73">
        <v>-2885.9943898400015</v>
      </c>
      <c r="J25" s="63"/>
      <c r="K25" s="57" t="s">
        <v>58</v>
      </c>
      <c r="L25" s="57"/>
      <c r="M25" s="64"/>
      <c r="N25" s="62">
        <v>393332.6</v>
      </c>
      <c r="O25" s="57"/>
      <c r="P25" s="64"/>
      <c r="Q25" s="62">
        <v>422042.38</v>
      </c>
      <c r="R25" s="40"/>
      <c r="S25" s="65">
        <v>-28709.780000000028</v>
      </c>
    </row>
    <row r="26" spans="1:19" x14ac:dyDescent="0.2">
      <c r="A26" s="56" t="s">
        <v>53</v>
      </c>
      <c r="B26" s="57"/>
      <c r="C26" s="82">
        <v>63504</v>
      </c>
      <c r="D26" s="58"/>
      <c r="E26" s="58"/>
      <c r="F26" s="82">
        <v>70816.963594140005</v>
      </c>
      <c r="G26" s="58"/>
      <c r="H26" s="70"/>
      <c r="I26" s="73">
        <v>-7312.9635941400047</v>
      </c>
      <c r="J26" s="63"/>
      <c r="K26" s="57" t="s">
        <v>59</v>
      </c>
      <c r="L26" s="57"/>
      <c r="M26" s="61">
        <v>193.4</v>
      </c>
      <c r="N26" s="64"/>
      <c r="O26" s="70"/>
      <c r="P26" s="61">
        <v>247.88</v>
      </c>
      <c r="Q26" s="64"/>
      <c r="R26" s="40"/>
      <c r="S26" s="71">
        <v>-54.47999999999999</v>
      </c>
    </row>
    <row r="27" spans="1:19" x14ac:dyDescent="0.2">
      <c r="A27" s="56" t="s">
        <v>55</v>
      </c>
      <c r="B27" s="57"/>
      <c r="C27" s="82">
        <v>99498.6</v>
      </c>
      <c r="D27" s="58"/>
      <c r="E27" s="58"/>
      <c r="F27" s="82">
        <v>93264.519681250007</v>
      </c>
      <c r="G27" s="58"/>
      <c r="H27" s="70"/>
      <c r="I27" s="73">
        <v>6234.0803187499987</v>
      </c>
      <c r="J27" s="63"/>
      <c r="K27" s="57" t="s">
        <v>60</v>
      </c>
      <c r="L27" s="57"/>
      <c r="M27" s="61">
        <v>202143</v>
      </c>
      <c r="N27" s="64"/>
      <c r="O27" s="70"/>
      <c r="P27" s="61">
        <v>227312.9</v>
      </c>
      <c r="Q27" s="64"/>
      <c r="R27" s="40"/>
      <c r="S27" s="71">
        <v>-25169.899999999994</v>
      </c>
    </row>
    <row r="28" spans="1:19" x14ac:dyDescent="0.2">
      <c r="A28" s="56" t="s">
        <v>45</v>
      </c>
      <c r="B28" s="57"/>
      <c r="C28" s="168">
        <v>-453917.3</v>
      </c>
      <c r="D28" s="58"/>
      <c r="E28" s="58"/>
      <c r="F28" s="167">
        <v>-444513.71</v>
      </c>
      <c r="G28" s="58"/>
      <c r="H28" s="70"/>
      <c r="I28" s="73">
        <v>-9403.5899999999674</v>
      </c>
      <c r="J28" s="63"/>
      <c r="K28" s="57" t="s">
        <v>43</v>
      </c>
      <c r="L28" s="57"/>
      <c r="M28" s="61">
        <v>190996.19999999998</v>
      </c>
      <c r="N28" s="64"/>
      <c r="O28" s="70"/>
      <c r="P28" s="61">
        <v>194481.6</v>
      </c>
      <c r="Q28" s="64"/>
      <c r="R28" s="40"/>
      <c r="S28" s="71">
        <v>-3485.4000000000233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10093.099999999999</v>
      </c>
      <c r="O30" s="57"/>
      <c r="P30" s="64"/>
      <c r="Q30" s="62">
        <v>9445.1</v>
      </c>
      <c r="R30" s="40"/>
      <c r="S30" s="65">
        <v>647.99999999999818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1412.2</v>
      </c>
      <c r="N31" s="64"/>
      <c r="O31" s="70"/>
      <c r="P31" s="61">
        <v>1205.9000000000001</v>
      </c>
      <c r="Q31" s="64"/>
      <c r="R31" s="40"/>
      <c r="S31" s="71">
        <v>206.29999999999995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1158.0999999999999</v>
      </c>
      <c r="N32" s="64"/>
      <c r="O32" s="70"/>
      <c r="P32" s="61">
        <v>766.8</v>
      </c>
      <c r="Q32" s="64"/>
      <c r="R32" s="40"/>
      <c r="S32" s="71">
        <v>391.29999999999995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7522.7999999999993</v>
      </c>
      <c r="N33" s="64"/>
      <c r="O33" s="70"/>
      <c r="P33" s="61">
        <v>7472.4</v>
      </c>
      <c r="Q33" s="64"/>
      <c r="R33" s="40"/>
      <c r="S33" s="71">
        <v>50.399999999999636</v>
      </c>
    </row>
    <row r="34" spans="1:19" x14ac:dyDescent="0.2">
      <c r="A34" s="56" t="s">
        <v>61</v>
      </c>
      <c r="B34" s="57"/>
      <c r="C34" s="167">
        <v>0</v>
      </c>
      <c r="E34" s="68"/>
      <c r="F34" s="167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1352671</v>
      </c>
      <c r="O35" s="57"/>
      <c r="P35" s="64"/>
      <c r="Q35" s="62">
        <v>1356052.12</v>
      </c>
      <c r="R35" s="40"/>
      <c r="S35" s="65">
        <v>-3381.1200000001118</v>
      </c>
    </row>
    <row r="36" spans="1:19" ht="13.5" customHeight="1" x14ac:dyDescent="0.2">
      <c r="A36" s="56" t="s">
        <v>63</v>
      </c>
      <c r="B36" s="57"/>
      <c r="C36" s="58"/>
      <c r="D36" s="81">
        <v>8113.4000000000015</v>
      </c>
      <c r="E36" s="60"/>
      <c r="F36" s="58"/>
      <c r="G36" s="81">
        <v>9771.7400000000016</v>
      </c>
      <c r="H36" s="61"/>
      <c r="I36" s="62">
        <v>-1658.3400000000001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4796.5</v>
      </c>
      <c r="D37" s="58"/>
      <c r="E37" s="58"/>
      <c r="F37" s="82">
        <v>4740.04</v>
      </c>
      <c r="G37" s="58"/>
      <c r="H37" s="70"/>
      <c r="I37" s="73">
        <v>56.460000000000036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6054</v>
      </c>
      <c r="D38" s="58"/>
      <c r="E38" s="58"/>
      <c r="F38" s="82">
        <v>5561.5</v>
      </c>
      <c r="G38" s="58"/>
      <c r="H38" s="70"/>
      <c r="I38" s="73">
        <v>492.5</v>
      </c>
      <c r="J38" s="63"/>
      <c r="K38" s="57" t="s">
        <v>69</v>
      </c>
      <c r="L38" s="57"/>
      <c r="M38" s="64"/>
      <c r="N38" s="62">
        <v>1352671</v>
      </c>
      <c r="O38" s="57"/>
      <c r="P38" s="64"/>
      <c r="Q38" s="62">
        <v>1356052.12</v>
      </c>
      <c r="R38" s="40"/>
      <c r="S38" s="65">
        <v>-3381.1200000001118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6460.9</v>
      </c>
      <c r="D40" s="58"/>
      <c r="E40" s="58"/>
      <c r="F40" s="82">
        <v>8594</v>
      </c>
      <c r="G40" s="58"/>
      <c r="H40" s="70"/>
      <c r="I40" s="73">
        <v>-2133.1000000000004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-9198</v>
      </c>
      <c r="D41" s="58"/>
      <c r="E41" s="87"/>
      <c r="F41" s="167">
        <v>-9123.7999999999993</v>
      </c>
      <c r="G41" s="58"/>
      <c r="H41" s="70"/>
      <c r="I41" s="73">
        <v>-74.200000000000728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2085653.07</v>
      </c>
      <c r="O42" s="57"/>
      <c r="P42" s="64"/>
      <c r="Q42" s="62">
        <v>2063662.9300000002</v>
      </c>
      <c r="R42" s="40"/>
      <c r="S42" s="65">
        <v>21990.139999999898</v>
      </c>
    </row>
    <row r="43" spans="1:19" x14ac:dyDescent="0.2">
      <c r="A43" s="56" t="s">
        <v>104</v>
      </c>
      <c r="B43" s="57"/>
      <c r="C43" s="58"/>
      <c r="D43" s="81">
        <v>402.23</v>
      </c>
      <c r="E43" s="60"/>
      <c r="F43" s="58"/>
      <c r="G43" s="81">
        <v>402.24</v>
      </c>
      <c r="H43" s="61"/>
      <c r="I43" s="62">
        <v>-9.9999999999909051E-3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2135.23</v>
      </c>
      <c r="D44" s="58"/>
      <c r="E44" s="58"/>
      <c r="F44" s="82">
        <v>2135.23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805472.4</v>
      </c>
      <c r="O44" s="57"/>
      <c r="P44" s="64"/>
      <c r="Q44" s="62">
        <v>804676.51</v>
      </c>
      <c r="R44" s="40"/>
      <c r="S44" s="65">
        <v>795.89000000001397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-1732.99</v>
      </c>
      <c r="G45" s="58"/>
      <c r="H45" s="70"/>
      <c r="I45" s="73">
        <v>-9.9999999999909051E-3</v>
      </c>
      <c r="J45" s="63"/>
      <c r="K45" s="57" t="s">
        <v>73</v>
      </c>
      <c r="L45" s="57"/>
      <c r="M45" s="61">
        <v>805472.4</v>
      </c>
      <c r="N45" s="64"/>
      <c r="O45" s="70"/>
      <c r="P45" s="61">
        <v>804676.51</v>
      </c>
      <c r="Q45" s="64"/>
      <c r="R45" s="40"/>
      <c r="S45" s="71">
        <v>795.89000000001397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12473.499999999998</v>
      </c>
      <c r="E47" s="60"/>
      <c r="F47" s="58"/>
      <c r="G47" s="81">
        <v>13041.929999999997</v>
      </c>
      <c r="H47" s="61"/>
      <c r="I47" s="62">
        <v>-568.42999999999847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11116</v>
      </c>
      <c r="D48" s="58"/>
      <c r="E48" s="58"/>
      <c r="F48" s="82">
        <v>11116</v>
      </c>
      <c r="G48" s="58"/>
      <c r="H48" s="70"/>
      <c r="I48" s="73">
        <v>0</v>
      </c>
      <c r="J48" s="63"/>
      <c r="K48" s="57" t="s">
        <v>77</v>
      </c>
      <c r="L48" s="57"/>
      <c r="M48" s="64"/>
      <c r="N48" s="62">
        <v>371675.28</v>
      </c>
      <c r="O48" s="57"/>
      <c r="P48" s="64"/>
      <c r="Q48" s="62">
        <v>371675.28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3234.2</v>
      </c>
      <c r="D49" s="58"/>
      <c r="E49" s="58"/>
      <c r="F49" s="82">
        <v>3239.4</v>
      </c>
      <c r="G49" s="58"/>
      <c r="H49" s="70"/>
      <c r="I49" s="73">
        <v>-5.2000000000002728</v>
      </c>
      <c r="J49" s="63"/>
      <c r="K49" s="57" t="s">
        <v>79</v>
      </c>
      <c r="L49" s="57"/>
      <c r="M49" s="61">
        <v>371675.28</v>
      </c>
      <c r="N49" s="64"/>
      <c r="O49" s="70"/>
      <c r="P49" s="61">
        <v>371675.28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6156.3</v>
      </c>
      <c r="D50" s="58"/>
      <c r="E50" s="58"/>
      <c r="F50" s="82">
        <v>6065.19</v>
      </c>
      <c r="G50" s="58"/>
      <c r="H50" s="70"/>
      <c r="I50" s="73">
        <v>91.110000000000582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429.6</v>
      </c>
      <c r="D51" s="58"/>
      <c r="E51" s="58"/>
      <c r="F51" s="82">
        <v>429.6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-7913.2</v>
      </c>
      <c r="D52" s="58"/>
      <c r="E52" s="87"/>
      <c r="F52" s="167">
        <v>-7775.06</v>
      </c>
      <c r="G52" s="58"/>
      <c r="H52" s="70"/>
      <c r="I52" s="73">
        <v>-138.13999999999942</v>
      </c>
      <c r="J52" s="63"/>
      <c r="K52" s="57" t="s">
        <v>82</v>
      </c>
      <c r="L52" s="57"/>
      <c r="M52" s="64"/>
      <c r="N52" s="62">
        <v>111157.71</v>
      </c>
      <c r="O52" s="57"/>
      <c r="P52" s="64"/>
      <c r="Q52" s="62">
        <v>109551.04000000001</v>
      </c>
      <c r="R52" s="40"/>
      <c r="S52" s="65">
        <v>1606.6699999999983</v>
      </c>
    </row>
    <row r="53" spans="1:19" x14ac:dyDescent="0.2">
      <c r="A53" s="56" t="s">
        <v>81</v>
      </c>
      <c r="B53" s="57"/>
      <c r="C53" s="168">
        <v>-549.4</v>
      </c>
      <c r="D53" s="58"/>
      <c r="E53" s="87"/>
      <c r="F53" s="167">
        <v>-33.200000000000003</v>
      </c>
      <c r="G53" s="58"/>
      <c r="H53" s="70"/>
      <c r="I53" s="73">
        <v>-516.19999999999993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9412.4</v>
      </c>
      <c r="N54" s="64"/>
      <c r="O54" s="70"/>
      <c r="P54" s="61">
        <v>7805.73</v>
      </c>
      <c r="Q54" s="64"/>
      <c r="R54" s="40"/>
      <c r="S54" s="71">
        <v>1606.67</v>
      </c>
    </row>
    <row r="55" spans="1:19" x14ac:dyDescent="0.2">
      <c r="A55" s="56" t="s">
        <v>83</v>
      </c>
      <c r="B55" s="57"/>
      <c r="C55" s="58"/>
      <c r="D55" s="81">
        <v>37707.9</v>
      </c>
      <c r="E55" s="60"/>
      <c r="F55" s="58"/>
      <c r="G55" s="81">
        <v>29403.939999999995</v>
      </c>
      <c r="H55" s="61"/>
      <c r="I55" s="62">
        <v>8303.9600000000064</v>
      </c>
      <c r="J55" s="63"/>
      <c r="K55" s="57" t="s">
        <v>86</v>
      </c>
      <c r="L55" s="57"/>
      <c r="M55" s="61">
        <v>100635.21</v>
      </c>
      <c r="N55" s="64"/>
      <c r="O55" s="70"/>
      <c r="P55" s="61">
        <v>100635.21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406.5</v>
      </c>
      <c r="D56" s="58"/>
      <c r="E56" s="58"/>
      <c r="F56" s="82">
        <v>521.94000000000005</v>
      </c>
      <c r="G56" s="58"/>
      <c r="H56" s="70"/>
      <c r="I56" s="73">
        <v>-115.44000000000005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37302.800000000003</v>
      </c>
      <c r="D57" s="58"/>
      <c r="E57" s="58"/>
      <c r="F57" s="82">
        <v>28883.399999999998</v>
      </c>
      <c r="G57" s="58"/>
      <c r="H57" s="70"/>
      <c r="I57" s="73">
        <v>8419.4000000000051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-1.4</v>
      </c>
      <c r="D58" s="58"/>
      <c r="E58" s="87"/>
      <c r="F58" s="168">
        <v>-1.4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9412.4</v>
      </c>
      <c r="E60" s="60"/>
      <c r="F60" s="58"/>
      <c r="G60" s="81">
        <v>7805.7</v>
      </c>
      <c r="H60" s="61"/>
      <c r="I60" s="62">
        <v>1606.6999999999998</v>
      </c>
      <c r="J60" s="63"/>
      <c r="K60" s="57" t="s">
        <v>88</v>
      </c>
      <c r="L60" s="57"/>
      <c r="M60" s="64"/>
      <c r="N60" s="62">
        <v>610952.98</v>
      </c>
      <c r="O60" s="57"/>
      <c r="P60" s="64"/>
      <c r="Q60" s="62">
        <v>610952.98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9412.4</v>
      </c>
      <c r="D62" s="58"/>
      <c r="E62" s="58"/>
      <c r="F62" s="82">
        <v>7805.7</v>
      </c>
      <c r="G62" s="58"/>
      <c r="H62" s="70"/>
      <c r="I62" s="73">
        <v>1606.6999999999998</v>
      </c>
      <c r="J62" s="63"/>
      <c r="K62" s="57" t="s">
        <v>33</v>
      </c>
      <c r="L62" s="57"/>
      <c r="M62" s="64"/>
      <c r="N62" s="81">
        <v>186394.7</v>
      </c>
      <c r="O62" s="57"/>
      <c r="P62" s="64"/>
      <c r="Q62" s="81">
        <v>166807.12</v>
      </c>
      <c r="R62" s="40"/>
      <c r="S62" s="65">
        <v>19587.580000000016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3438324.13</v>
      </c>
      <c r="E66" s="60"/>
      <c r="F66" s="58"/>
      <c r="G66" s="81">
        <v>3419715.104599921</v>
      </c>
      <c r="H66" s="61"/>
      <c r="I66" s="62">
        <v>18609.025400078855</v>
      </c>
      <c r="J66" s="63"/>
      <c r="K66" s="57" t="s">
        <v>90</v>
      </c>
      <c r="L66" s="57"/>
      <c r="M66" s="64"/>
      <c r="N66" s="62">
        <v>3438324.0700000003</v>
      </c>
      <c r="O66" s="57"/>
      <c r="P66" s="64"/>
      <c r="Q66" s="62">
        <v>3419715.0500000003</v>
      </c>
      <c r="R66" s="40"/>
      <c r="S66" s="65">
        <v>18609.020000000019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10672</v>
      </c>
      <c r="E69" s="57"/>
      <c r="F69" s="70"/>
      <c r="G69" s="62">
        <v>10454.200000000001</v>
      </c>
      <c r="H69" s="61"/>
      <c r="I69" s="62">
        <v>217.79999999999927</v>
      </c>
      <c r="J69" s="96"/>
      <c r="K69" s="57" t="s">
        <v>93</v>
      </c>
      <c r="L69" s="57"/>
      <c r="M69" s="64"/>
      <c r="N69" s="62">
        <v>10672</v>
      </c>
      <c r="O69" s="57"/>
      <c r="P69" s="64"/>
      <c r="Q69" s="62">
        <v>10454.200000000001</v>
      </c>
      <c r="R69" s="40"/>
      <c r="S69" s="65">
        <v>217.79999999999927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10672</v>
      </c>
      <c r="N70" s="64"/>
      <c r="O70" s="70"/>
      <c r="P70" s="61">
        <v>10454.200000000001</v>
      </c>
      <c r="Q70" s="64"/>
      <c r="R70" s="40"/>
      <c r="S70" s="71">
        <v>217.79999999999927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149499.70000000001</v>
      </c>
      <c r="E72" s="57"/>
      <c r="F72" s="70"/>
      <c r="G72" s="62">
        <v>142202</v>
      </c>
      <c r="H72" s="61"/>
      <c r="I72" s="62">
        <v>7297.7000000000116</v>
      </c>
      <c r="J72" s="96"/>
      <c r="K72" s="57" t="s">
        <v>96</v>
      </c>
      <c r="L72" s="57"/>
      <c r="M72" s="64"/>
      <c r="N72" s="62">
        <v>149499.70000000001</v>
      </c>
      <c r="O72" s="57"/>
      <c r="P72" s="64"/>
      <c r="Q72" s="62">
        <v>142202</v>
      </c>
      <c r="R72" s="40"/>
      <c r="S72" s="65">
        <v>7297.7000000000116</v>
      </c>
    </row>
    <row r="73" spans="1:19" x14ac:dyDescent="0.2">
      <c r="A73" s="56" t="s">
        <v>23</v>
      </c>
      <c r="B73" s="57"/>
      <c r="C73" s="82">
        <v>149499.70000000001</v>
      </c>
      <c r="D73" s="70"/>
      <c r="E73" s="70"/>
      <c r="F73" s="61">
        <v>142202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4437.7</v>
      </c>
      <c r="E75" s="57"/>
      <c r="F75" s="70"/>
      <c r="G75" s="62">
        <v>4300409.0999999996</v>
      </c>
      <c r="H75" s="61"/>
      <c r="I75" s="62">
        <v>-4295971.3999999994</v>
      </c>
      <c r="J75" s="96"/>
      <c r="K75" s="57" t="s">
        <v>98</v>
      </c>
      <c r="L75" s="57"/>
      <c r="M75" s="64"/>
      <c r="N75" s="62">
        <v>4437.7</v>
      </c>
      <c r="O75" s="57"/>
      <c r="P75" s="64"/>
      <c r="Q75" s="62">
        <v>4300409.0999999996</v>
      </c>
      <c r="R75" s="40"/>
      <c r="S75" s="65">
        <v>-4295971.3999999994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6259111.2999999998</v>
      </c>
      <c r="E77" s="57"/>
      <c r="F77" s="70"/>
      <c r="G77" s="62">
        <v>6094636.4000000004</v>
      </c>
      <c r="H77" s="61"/>
      <c r="I77" s="62">
        <v>164474.89999999944</v>
      </c>
      <c r="J77" s="96"/>
      <c r="K77" s="57" t="s">
        <v>100</v>
      </c>
      <c r="L77" s="57"/>
      <c r="M77" s="64"/>
      <c r="N77" s="62">
        <v>6259111.2999999998</v>
      </c>
      <c r="O77" s="57"/>
      <c r="P77" s="64"/>
      <c r="Q77" s="62">
        <v>6094636.4000000004</v>
      </c>
      <c r="R77" s="40"/>
      <c r="S77" s="65">
        <v>164474.89999999944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6423720.7000000002</v>
      </c>
      <c r="E79" s="57"/>
      <c r="F79" s="70"/>
      <c r="G79" s="62">
        <v>10547701.699999999</v>
      </c>
      <c r="H79" s="61"/>
      <c r="I79" s="62">
        <v>-4123980.9999999991</v>
      </c>
      <c r="J79" s="96"/>
      <c r="K79" s="57" t="s">
        <v>101</v>
      </c>
      <c r="L79" s="57"/>
      <c r="M79" s="64"/>
      <c r="N79" s="62">
        <v>6423720.7000000002</v>
      </c>
      <c r="O79" s="57"/>
      <c r="P79" s="64"/>
      <c r="Q79" s="62">
        <v>10547701.699999999</v>
      </c>
      <c r="R79" s="40"/>
      <c r="S79" s="65">
        <v>-4123980.9999999991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1" transitionEvaluation="1">
    <pageSetUpPr fitToPage="1"/>
  </sheetPr>
  <dimension ref="A1:S184"/>
  <sheetViews>
    <sheetView showGridLines="0" topLeftCell="A41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202" t="s">
        <v>136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42248</v>
      </c>
      <c r="D11" s="135" t="s">
        <v>4</v>
      </c>
      <c r="E11" s="136">
        <v>42277</v>
      </c>
      <c r="F11" s="130"/>
      <c r="G11" s="133" t="s">
        <v>3</v>
      </c>
      <c r="H11" s="134">
        <v>42217</v>
      </c>
      <c r="I11" s="135" t="s">
        <v>4</v>
      </c>
      <c r="J11" s="136">
        <v>42247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37152.5</v>
      </c>
      <c r="F14" s="1"/>
      <c r="G14" s="1"/>
      <c r="H14" s="1"/>
      <c r="I14" s="1"/>
      <c r="J14" s="150">
        <v>45346.6</v>
      </c>
      <c r="K14" s="130"/>
      <c r="L14" s="150">
        <v>-8194.0999999999985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34638.9</v>
      </c>
      <c r="D15" s="1"/>
      <c r="E15" s="1"/>
      <c r="F15" s="1"/>
      <c r="G15" s="1"/>
      <c r="H15" s="2">
        <v>33799.699999999997</v>
      </c>
      <c r="I15" s="1"/>
      <c r="J15" s="1"/>
      <c r="K15" s="130"/>
      <c r="L15" s="2">
        <v>839.20000000000437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504.1</v>
      </c>
      <c r="D16" s="1"/>
      <c r="E16" s="1"/>
      <c r="F16" s="1"/>
      <c r="G16" s="1"/>
      <c r="H16" s="2">
        <v>506.29999999999995</v>
      </c>
      <c r="I16" s="1"/>
      <c r="J16" s="1"/>
      <c r="K16" s="130"/>
      <c r="L16" s="2">
        <v>-2.1999999999999318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3631.4</v>
      </c>
      <c r="D17" s="1"/>
      <c r="E17" s="1"/>
      <c r="F17" s="1"/>
      <c r="G17" s="1"/>
      <c r="H17" s="2">
        <v>3301.9</v>
      </c>
      <c r="I17" s="1"/>
      <c r="J17" s="1"/>
      <c r="K17" s="130"/>
      <c r="L17" s="2">
        <v>329.5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-1621.9</v>
      </c>
      <c r="D18" s="1"/>
      <c r="E18" s="1"/>
      <c r="F18" s="1"/>
      <c r="G18" s="1"/>
      <c r="H18" s="1">
        <v>7738.7</v>
      </c>
      <c r="I18" s="1"/>
      <c r="J18" s="1"/>
      <c r="K18" s="130"/>
      <c r="L18" s="2">
        <v>-9360.6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2973.7999999999997</v>
      </c>
      <c r="F20" s="1"/>
      <c r="G20" s="1"/>
      <c r="H20" s="1"/>
      <c r="I20" s="1"/>
      <c r="J20" s="150">
        <v>12186.900000000001</v>
      </c>
      <c r="K20" s="130"/>
      <c r="L20" s="150">
        <v>-9213.1000000000022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4787.5</v>
      </c>
      <c r="D21" s="1"/>
      <c r="E21" s="1"/>
      <c r="F21" s="1"/>
      <c r="G21" s="1"/>
      <c r="H21" s="2">
        <v>4513.2000000000007</v>
      </c>
      <c r="I21" s="1"/>
      <c r="J21" s="1"/>
      <c r="K21" s="130"/>
      <c r="L21" s="2">
        <v>274.29999999999927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20.7</v>
      </c>
      <c r="D22" s="1"/>
      <c r="E22" s="1"/>
      <c r="F22" s="1"/>
      <c r="G22" s="1"/>
      <c r="H22" s="2">
        <v>45.7</v>
      </c>
      <c r="I22" s="1"/>
      <c r="J22" s="1"/>
      <c r="K22" s="130"/>
      <c r="L22" s="2">
        <v>-25.000000000000004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-1834.4</v>
      </c>
      <c r="D23" s="1"/>
      <c r="E23" s="1"/>
      <c r="F23" s="1"/>
      <c r="G23" s="1"/>
      <c r="H23" s="1">
        <v>7628</v>
      </c>
      <c r="I23" s="1"/>
      <c r="J23" s="1"/>
      <c r="K23" s="130"/>
      <c r="L23" s="2">
        <v>-9462.4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34178.699999999997</v>
      </c>
      <c r="F25" s="3"/>
      <c r="G25" s="3"/>
      <c r="H25" s="3"/>
      <c r="I25" s="3"/>
      <c r="J25" s="154">
        <v>33159.699999999997</v>
      </c>
      <c r="K25" s="137"/>
      <c r="L25" s="154">
        <v>1019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87">
        <v>-4794.3999999999996</v>
      </c>
      <c r="F27" s="1"/>
      <c r="G27" s="1"/>
      <c r="H27" s="1"/>
      <c r="I27" s="1"/>
      <c r="J27" s="187">
        <v>-5567.2</v>
      </c>
      <c r="K27" s="130"/>
      <c r="L27" s="150">
        <v>772.80000000000018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4794.3999999999996</v>
      </c>
      <c r="F33" s="1"/>
      <c r="G33" s="1"/>
      <c r="H33" s="1"/>
      <c r="I33" s="1"/>
      <c r="J33" s="150">
        <v>5567.2</v>
      </c>
      <c r="K33" s="130"/>
      <c r="L33" s="150">
        <v>-772.80000000000018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1324.3</v>
      </c>
      <c r="D34" s="1"/>
      <c r="E34" s="1"/>
      <c r="F34" s="1"/>
      <c r="G34" s="1"/>
      <c r="H34" s="2">
        <v>1372.3</v>
      </c>
      <c r="I34" s="1"/>
      <c r="J34" s="1"/>
      <c r="K34" s="130"/>
      <c r="L34" s="2">
        <v>-48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3470.0999999999995</v>
      </c>
      <c r="D35" s="1"/>
      <c r="E35" s="1"/>
      <c r="F35" s="1"/>
      <c r="G35" s="1"/>
      <c r="H35" s="1">
        <v>4194.8999999999996</v>
      </c>
      <c r="I35" s="1"/>
      <c r="J35" s="1"/>
      <c r="K35" s="130"/>
      <c r="L35" s="2">
        <v>-724.80000000000018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29384.299999999996</v>
      </c>
      <c r="F38" s="1"/>
      <c r="G38" s="1"/>
      <c r="H38" s="1"/>
      <c r="I38" s="1"/>
      <c r="J38" s="150">
        <v>27592.499999999996</v>
      </c>
      <c r="K38" s="130"/>
      <c r="L38" s="150">
        <v>1791.7999999999993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188">
        <v>22610.799999999999</v>
      </c>
      <c r="F40" s="1"/>
      <c r="G40" s="1"/>
      <c r="H40" s="1"/>
      <c r="I40" s="1"/>
      <c r="J40" s="188">
        <v>10026.400000000001</v>
      </c>
      <c r="K40" s="130"/>
      <c r="L40" s="2">
        <v>12584.399999999998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188">
        <v>22539</v>
      </c>
      <c r="D41" s="1"/>
      <c r="E41" s="1"/>
      <c r="F41" s="1"/>
      <c r="G41" s="1"/>
      <c r="H41" s="188">
        <v>9438.9000000000015</v>
      </c>
      <c r="I41" s="1"/>
      <c r="J41" s="1"/>
      <c r="K41" s="130"/>
      <c r="L41" s="2">
        <v>13100.099999999999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188">
        <v>56.2</v>
      </c>
      <c r="D42" s="1"/>
      <c r="E42" s="1"/>
      <c r="F42" s="1"/>
      <c r="G42" s="1"/>
      <c r="H42" s="188">
        <v>38.9</v>
      </c>
      <c r="I42" s="1"/>
      <c r="J42" s="1"/>
      <c r="K42" s="130"/>
      <c r="L42" s="2">
        <v>17.300000000000004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188">
        <v>15.6</v>
      </c>
      <c r="D43" s="1"/>
      <c r="E43" s="1"/>
      <c r="F43" s="1"/>
      <c r="G43" s="1"/>
      <c r="H43" s="189">
        <v>548.6</v>
      </c>
      <c r="I43" s="1"/>
      <c r="J43" s="1"/>
      <c r="K43" s="130"/>
      <c r="L43" s="2">
        <v>-533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130.9</v>
      </c>
      <c r="F45" s="1"/>
      <c r="G45" s="1"/>
      <c r="H45" s="1"/>
      <c r="I45" s="1"/>
      <c r="J45" s="150">
        <v>130.9</v>
      </c>
      <c r="K45" s="130"/>
      <c r="L45" s="150">
        <v>0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72.400000000000006</v>
      </c>
      <c r="F47" s="1"/>
      <c r="G47" s="1"/>
      <c r="H47" s="1"/>
      <c r="I47" s="1"/>
      <c r="J47" s="150">
        <v>72.89</v>
      </c>
      <c r="K47" s="130"/>
      <c r="L47" s="150">
        <v>-0.48999999999999488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6570.1999999999971</v>
      </c>
      <c r="F49" s="3"/>
      <c r="G49" s="3"/>
      <c r="H49" s="3"/>
      <c r="I49" s="3"/>
      <c r="J49" s="154">
        <v>17362.309999999994</v>
      </c>
      <c r="K49" s="137"/>
      <c r="L49" s="154">
        <v>-10792.109999999997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2881.9</v>
      </c>
      <c r="F51" s="1"/>
      <c r="G51" s="1"/>
      <c r="H51" s="1"/>
      <c r="I51" s="1"/>
      <c r="J51" s="150">
        <v>2394.6</v>
      </c>
      <c r="K51" s="130"/>
      <c r="L51" s="150">
        <v>487.30000000000018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2881.9</v>
      </c>
      <c r="D52" s="1"/>
      <c r="E52" s="1"/>
      <c r="F52" s="1"/>
      <c r="G52" s="1"/>
      <c r="H52" s="1">
        <v>2394.6</v>
      </c>
      <c r="I52" s="1"/>
      <c r="J52" s="1"/>
      <c r="K52" s="130"/>
      <c r="L52" s="2">
        <v>487.30000000000018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684.1</v>
      </c>
      <c r="F54" s="1"/>
      <c r="G54" s="1"/>
      <c r="H54" s="1"/>
      <c r="I54" s="1"/>
      <c r="J54" s="150">
        <v>169.4</v>
      </c>
      <c r="K54" s="130"/>
      <c r="L54" s="150">
        <v>514.70000000000005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684.1</v>
      </c>
      <c r="D55" s="1"/>
      <c r="E55" s="1"/>
      <c r="F55" s="1"/>
      <c r="G55" s="1"/>
      <c r="H55" s="1">
        <v>169.4</v>
      </c>
      <c r="I55" s="1"/>
      <c r="J55" s="1"/>
      <c r="K55" s="130"/>
      <c r="L55" s="2">
        <v>514.70000000000005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2197.8000000000002</v>
      </c>
      <c r="F57" s="3"/>
      <c r="G57" s="3"/>
      <c r="H57" s="1"/>
      <c r="I57" s="1"/>
      <c r="J57" s="154">
        <v>2225.1999999999998</v>
      </c>
      <c r="K57" s="137"/>
      <c r="L57" s="154">
        <v>-27.399999999999636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8767.9999999999964</v>
      </c>
      <c r="F61" s="3"/>
      <c r="G61" s="3"/>
      <c r="H61" s="1"/>
      <c r="I61" s="1"/>
      <c r="J61" s="154">
        <v>19587.509999999995</v>
      </c>
      <c r="K61" s="137"/>
      <c r="L61" s="154">
        <v>-10819.509999999998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>
    <pageSetUpPr fitToPage="1"/>
  </sheetPr>
  <dimension ref="A1:S159"/>
  <sheetViews>
    <sheetView showGridLines="0" topLeftCell="A49" zoomScale="75" workbookViewId="0"/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33203125" style="27" bestFit="1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85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203" t="s">
        <v>102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13" customFormat="1" ht="23.25" x14ac:dyDescent="0.35">
      <c r="A3" s="203" t="s">
        <v>136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137</v>
      </c>
      <c r="D9" s="37"/>
      <c r="E9" s="35"/>
      <c r="F9" s="36" t="s">
        <v>135</v>
      </c>
      <c r="G9" s="37"/>
      <c r="H9" s="35"/>
      <c r="I9" s="38" t="s">
        <v>103</v>
      </c>
      <c r="J9" s="39"/>
      <c r="K9" s="35"/>
      <c r="L9" s="35"/>
      <c r="M9" s="36" t="s">
        <v>137</v>
      </c>
      <c r="N9" s="35"/>
      <c r="O9" s="35"/>
      <c r="P9" s="36" t="s">
        <v>135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86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101366.8</v>
      </c>
      <c r="E12" s="60"/>
      <c r="F12" s="58"/>
      <c r="G12" s="59">
        <v>151295.9</v>
      </c>
      <c r="H12" s="61"/>
      <c r="I12" s="62">
        <v>-49929.099999999991</v>
      </c>
      <c r="J12" s="63"/>
      <c r="K12" s="57" t="s">
        <v>38</v>
      </c>
      <c r="L12" s="57"/>
      <c r="M12" s="64"/>
      <c r="N12" s="62">
        <v>131360.79999999999</v>
      </c>
      <c r="O12" s="57"/>
      <c r="P12" s="64"/>
      <c r="Q12" s="62">
        <v>128118.7</v>
      </c>
      <c r="R12" s="40"/>
      <c r="S12" s="65">
        <v>3242.0999999999913</v>
      </c>
    </row>
    <row r="13" spans="1:19" x14ac:dyDescent="0.2">
      <c r="A13" s="66" t="s">
        <v>39</v>
      </c>
      <c r="B13" s="67"/>
      <c r="C13" s="58"/>
      <c r="D13" s="169">
        <v>-113.5</v>
      </c>
      <c r="E13" s="68"/>
      <c r="F13" s="58"/>
      <c r="G13" s="166">
        <v>-97.9</v>
      </c>
      <c r="H13" s="69"/>
      <c r="I13" s="62">
        <v>-15.599999999999994</v>
      </c>
      <c r="J13" s="63"/>
      <c r="K13" s="57" t="s">
        <v>43</v>
      </c>
      <c r="L13" s="57"/>
      <c r="M13" s="61">
        <v>131360.79999999999</v>
      </c>
      <c r="N13" s="64"/>
      <c r="O13" s="70"/>
      <c r="P13" s="61">
        <v>128118.7</v>
      </c>
      <c r="Q13" s="64"/>
      <c r="R13" s="40"/>
      <c r="S13" s="71">
        <v>3242.0999999999913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770449.8</v>
      </c>
      <c r="O15" s="57"/>
      <c r="P15" s="64"/>
      <c r="Q15" s="62">
        <v>772084.4</v>
      </c>
      <c r="R15" s="40"/>
      <c r="S15" s="65">
        <v>-1634.5999999999767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770449.8</v>
      </c>
      <c r="N16" s="64"/>
      <c r="O16" s="70"/>
      <c r="P16" s="61">
        <v>772084.4</v>
      </c>
      <c r="Q16" s="64"/>
      <c r="R16" s="40"/>
      <c r="S16" s="71">
        <v>-1634.5999999999767</v>
      </c>
    </row>
    <row r="17" spans="1:19" x14ac:dyDescent="0.2">
      <c r="A17" s="56" t="s">
        <v>41</v>
      </c>
      <c r="B17" s="57"/>
      <c r="C17" s="58"/>
      <c r="D17" s="81">
        <v>117651.9</v>
      </c>
      <c r="E17" s="60"/>
      <c r="F17" s="58"/>
      <c r="G17" s="81">
        <v>112058.9</v>
      </c>
      <c r="H17" s="61"/>
      <c r="I17" s="62">
        <v>5593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117651.9</v>
      </c>
      <c r="D18" s="58"/>
      <c r="E18" s="58"/>
      <c r="F18" s="82">
        <v>112058.9</v>
      </c>
      <c r="G18" s="58"/>
      <c r="H18" s="70"/>
      <c r="I18" s="73">
        <v>5593</v>
      </c>
      <c r="J18" s="63"/>
      <c r="K18" s="57" t="s">
        <v>50</v>
      </c>
      <c r="L18" s="57"/>
      <c r="M18" s="64"/>
      <c r="N18" s="62">
        <v>40792</v>
      </c>
      <c r="O18" s="57"/>
      <c r="P18" s="64"/>
      <c r="Q18" s="62">
        <v>46659.5</v>
      </c>
      <c r="R18" s="40"/>
      <c r="S18" s="65">
        <v>-5867.5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24123.9</v>
      </c>
      <c r="N19" s="64"/>
      <c r="O19" s="70"/>
      <c r="P19" s="61">
        <v>19536.900000000001</v>
      </c>
      <c r="Q19" s="64"/>
      <c r="R19" s="40"/>
      <c r="S19" s="71">
        <v>4587</v>
      </c>
    </row>
    <row r="20" spans="1:19" x14ac:dyDescent="0.2">
      <c r="A20" s="56" t="s">
        <v>107</v>
      </c>
      <c r="B20" s="57"/>
      <c r="C20" s="58"/>
      <c r="D20" s="81">
        <v>3115563.6</v>
      </c>
      <c r="E20" s="60"/>
      <c r="F20" s="58"/>
      <c r="G20" s="81">
        <v>3106957.8000000003</v>
      </c>
      <c r="H20" s="61"/>
      <c r="I20" s="62">
        <v>8605.7999999998137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16668.099999999999</v>
      </c>
      <c r="N21" s="64"/>
      <c r="O21" s="70"/>
      <c r="P21" s="61">
        <v>27122.6</v>
      </c>
      <c r="Q21" s="64"/>
      <c r="R21" s="40"/>
      <c r="S21" s="71">
        <v>-10454.5</v>
      </c>
    </row>
    <row r="22" spans="1:19" x14ac:dyDescent="0.2">
      <c r="A22" s="56" t="s">
        <v>106</v>
      </c>
      <c r="B22" s="57"/>
      <c r="C22" s="82">
        <v>3115563.6</v>
      </c>
      <c r="D22" s="58"/>
      <c r="E22" s="58"/>
      <c r="F22" s="82">
        <v>3106957.8000000003</v>
      </c>
      <c r="G22" s="58"/>
      <c r="H22" s="70"/>
      <c r="I22" s="73">
        <v>8605.7999999998137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3309067.8</v>
      </c>
      <c r="D23" s="58"/>
      <c r="E23" s="58"/>
      <c r="F23" s="82">
        <v>3285821</v>
      </c>
      <c r="G23" s="58"/>
      <c r="H23" s="70"/>
      <c r="I23" s="73">
        <v>23246.799999999814</v>
      </c>
      <c r="J23" s="63"/>
      <c r="K23" s="57" t="s">
        <v>57</v>
      </c>
      <c r="L23" s="57"/>
      <c r="M23" s="64"/>
      <c r="N23" s="62">
        <v>2344</v>
      </c>
      <c r="O23" s="57"/>
      <c r="P23" s="64"/>
      <c r="Q23" s="62">
        <v>2382.6999999999998</v>
      </c>
      <c r="R23" s="40"/>
      <c r="S23" s="65">
        <v>-38.699999999999818</v>
      </c>
    </row>
    <row r="24" spans="1:19" x14ac:dyDescent="0.2">
      <c r="A24" s="56" t="s">
        <v>49</v>
      </c>
      <c r="B24" s="57"/>
      <c r="C24" s="82">
        <v>89961.5</v>
      </c>
      <c r="D24" s="58"/>
      <c r="E24" s="58"/>
      <c r="F24" s="82">
        <v>77434.5</v>
      </c>
      <c r="G24" s="58"/>
      <c r="H24" s="70"/>
      <c r="I24" s="73">
        <v>12527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38905.1</v>
      </c>
      <c r="D25" s="58"/>
      <c r="E25" s="58"/>
      <c r="F25" s="82">
        <v>34617</v>
      </c>
      <c r="G25" s="58"/>
      <c r="H25" s="70"/>
      <c r="I25" s="73">
        <v>4288.0999999999985</v>
      </c>
      <c r="J25" s="63"/>
      <c r="K25" s="57" t="s">
        <v>58</v>
      </c>
      <c r="L25" s="57"/>
      <c r="M25" s="64"/>
      <c r="N25" s="62">
        <v>359195.30000000005</v>
      </c>
      <c r="O25" s="57"/>
      <c r="P25" s="64"/>
      <c r="Q25" s="62">
        <v>393332.6</v>
      </c>
      <c r="R25" s="40"/>
      <c r="S25" s="65">
        <v>-34137.29999999993</v>
      </c>
    </row>
    <row r="26" spans="1:19" x14ac:dyDescent="0.2">
      <c r="A26" s="56" t="s">
        <v>53</v>
      </c>
      <c r="B26" s="57"/>
      <c r="C26" s="82">
        <v>62761.599999999999</v>
      </c>
      <c r="D26" s="58"/>
      <c r="E26" s="58"/>
      <c r="F26" s="82">
        <v>63504</v>
      </c>
      <c r="G26" s="58"/>
      <c r="H26" s="70"/>
      <c r="I26" s="73">
        <v>-742.40000000000146</v>
      </c>
      <c r="J26" s="63"/>
      <c r="K26" s="57" t="s">
        <v>59</v>
      </c>
      <c r="L26" s="57"/>
      <c r="M26" s="61">
        <v>176.2</v>
      </c>
      <c r="N26" s="64"/>
      <c r="O26" s="70"/>
      <c r="P26" s="61">
        <v>193.4</v>
      </c>
      <c r="Q26" s="64"/>
      <c r="R26" s="40"/>
      <c r="S26" s="71">
        <v>-17.200000000000017</v>
      </c>
    </row>
    <row r="27" spans="1:19" x14ac:dyDescent="0.2">
      <c r="A27" s="56" t="s">
        <v>55</v>
      </c>
      <c r="B27" s="57"/>
      <c r="C27" s="82">
        <v>57938.2</v>
      </c>
      <c r="D27" s="58"/>
      <c r="E27" s="58"/>
      <c r="F27" s="82">
        <v>99498.6</v>
      </c>
      <c r="G27" s="58"/>
      <c r="H27" s="70"/>
      <c r="I27" s="73">
        <v>-41560.400000000009</v>
      </c>
      <c r="J27" s="63"/>
      <c r="K27" s="57" t="s">
        <v>60</v>
      </c>
      <c r="L27" s="57"/>
      <c r="M27" s="61">
        <v>176577</v>
      </c>
      <c r="N27" s="64"/>
      <c r="O27" s="70"/>
      <c r="P27" s="61">
        <v>202143</v>
      </c>
      <c r="Q27" s="64"/>
      <c r="R27" s="40"/>
      <c r="S27" s="71">
        <v>-25566</v>
      </c>
    </row>
    <row r="28" spans="1:19" x14ac:dyDescent="0.2">
      <c r="A28" s="56" t="s">
        <v>45</v>
      </c>
      <c r="B28" s="57"/>
      <c r="C28" s="168">
        <v>-443070.6</v>
      </c>
      <c r="D28" s="58"/>
      <c r="E28" s="58"/>
      <c r="F28" s="167">
        <v>-453917.3</v>
      </c>
      <c r="G28" s="58"/>
      <c r="H28" s="70"/>
      <c r="I28" s="73">
        <v>10846.700000000012</v>
      </c>
      <c r="J28" s="63"/>
      <c r="K28" s="57" t="s">
        <v>43</v>
      </c>
      <c r="L28" s="57"/>
      <c r="M28" s="61">
        <v>182442.1</v>
      </c>
      <c r="N28" s="64"/>
      <c r="O28" s="70"/>
      <c r="P28" s="61">
        <v>190996.19999999998</v>
      </c>
      <c r="Q28" s="64"/>
      <c r="R28" s="40"/>
      <c r="S28" s="71">
        <v>-8554.0999999999767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9680.4000000000015</v>
      </c>
      <c r="O30" s="57"/>
      <c r="P30" s="64"/>
      <c r="Q30" s="62">
        <v>10093.099999999999</v>
      </c>
      <c r="R30" s="40"/>
      <c r="S30" s="65">
        <v>-412.69999999999709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1601</v>
      </c>
      <c r="N31" s="64"/>
      <c r="O31" s="70"/>
      <c r="P31" s="61">
        <v>1412.2</v>
      </c>
      <c r="Q31" s="64"/>
      <c r="R31" s="40"/>
      <c r="S31" s="71">
        <v>188.79999999999995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903.8</v>
      </c>
      <c r="N32" s="64"/>
      <c r="O32" s="70"/>
      <c r="P32" s="61">
        <v>1158.0999999999999</v>
      </c>
      <c r="Q32" s="64"/>
      <c r="R32" s="40"/>
      <c r="S32" s="71">
        <v>-254.29999999999995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7175.6</v>
      </c>
      <c r="N33" s="64"/>
      <c r="O33" s="70"/>
      <c r="P33" s="61">
        <v>7522.7999999999993</v>
      </c>
      <c r="Q33" s="64"/>
      <c r="R33" s="40"/>
      <c r="S33" s="71">
        <v>-347.19999999999891</v>
      </c>
    </row>
    <row r="34" spans="1:19" x14ac:dyDescent="0.2">
      <c r="A34" s="56" t="s">
        <v>61</v>
      </c>
      <c r="B34" s="57"/>
      <c r="C34" s="167">
        <v>0</v>
      </c>
      <c r="E34" s="68"/>
      <c r="F34" s="167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1313822.3</v>
      </c>
      <c r="O35" s="57"/>
      <c r="P35" s="64"/>
      <c r="Q35" s="62">
        <v>1352671</v>
      </c>
      <c r="R35" s="40"/>
      <c r="S35" s="65">
        <v>-38848.699999999953</v>
      </c>
    </row>
    <row r="36" spans="1:19" ht="13.5" customHeight="1" x14ac:dyDescent="0.2">
      <c r="A36" s="56" t="s">
        <v>63</v>
      </c>
      <c r="B36" s="57"/>
      <c r="C36" s="58"/>
      <c r="D36" s="81">
        <v>9549.6999999999989</v>
      </c>
      <c r="E36" s="60"/>
      <c r="F36" s="58"/>
      <c r="G36" s="81">
        <v>8113.4000000000015</v>
      </c>
      <c r="H36" s="61"/>
      <c r="I36" s="62">
        <v>1436.2999999999975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4582.2</v>
      </c>
      <c r="D37" s="58"/>
      <c r="E37" s="58"/>
      <c r="F37" s="82">
        <v>4796.5</v>
      </c>
      <c r="G37" s="58"/>
      <c r="H37" s="70"/>
      <c r="I37" s="73">
        <v>-214.30000000000018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5825.4</v>
      </c>
      <c r="D38" s="58"/>
      <c r="E38" s="58"/>
      <c r="F38" s="82">
        <v>6054</v>
      </c>
      <c r="G38" s="58"/>
      <c r="H38" s="70"/>
      <c r="I38" s="73">
        <v>-228.60000000000036</v>
      </c>
      <c r="J38" s="63"/>
      <c r="K38" s="57" t="s">
        <v>69</v>
      </c>
      <c r="L38" s="57"/>
      <c r="M38" s="64"/>
      <c r="N38" s="62">
        <v>1313822.3</v>
      </c>
      <c r="O38" s="57"/>
      <c r="P38" s="64"/>
      <c r="Q38" s="62">
        <v>1352671</v>
      </c>
      <c r="R38" s="40"/>
      <c r="S38" s="65">
        <v>-38848.699999999953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8156.7</v>
      </c>
      <c r="D40" s="58"/>
      <c r="E40" s="58"/>
      <c r="F40" s="82">
        <v>6460.9</v>
      </c>
      <c r="G40" s="58"/>
      <c r="H40" s="70"/>
      <c r="I40" s="73">
        <v>1695.8000000000002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-9014.6</v>
      </c>
      <c r="D41" s="58"/>
      <c r="E41" s="87"/>
      <c r="F41" s="167">
        <v>-9198</v>
      </c>
      <c r="G41" s="58"/>
      <c r="H41" s="70"/>
      <c r="I41" s="73">
        <v>183.39999999999964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2094617.7699999998</v>
      </c>
      <c r="O42" s="57"/>
      <c r="P42" s="64"/>
      <c r="Q42" s="62">
        <v>2085653.07</v>
      </c>
      <c r="R42" s="40"/>
      <c r="S42" s="65">
        <v>8964.6999999997206</v>
      </c>
    </row>
    <row r="43" spans="1:19" x14ac:dyDescent="0.2">
      <c r="A43" s="56" t="s">
        <v>104</v>
      </c>
      <c r="B43" s="57"/>
      <c r="C43" s="58"/>
      <c r="D43" s="81">
        <v>402.23</v>
      </c>
      <c r="E43" s="60"/>
      <c r="F43" s="58"/>
      <c r="G43" s="81">
        <v>402.23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2135.23</v>
      </c>
      <c r="D44" s="58"/>
      <c r="E44" s="58"/>
      <c r="F44" s="82">
        <v>2135.23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805669.1</v>
      </c>
      <c r="O44" s="57"/>
      <c r="P44" s="64"/>
      <c r="Q44" s="62">
        <v>805472.4</v>
      </c>
      <c r="R44" s="40"/>
      <c r="S44" s="65">
        <v>196.69999999995343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805669.1</v>
      </c>
      <c r="N45" s="64"/>
      <c r="O45" s="70"/>
      <c r="P45" s="61">
        <v>805472.4</v>
      </c>
      <c r="Q45" s="64"/>
      <c r="R45" s="40"/>
      <c r="S45" s="71">
        <v>196.69999999995343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12475.399999999998</v>
      </c>
      <c r="E47" s="60"/>
      <c r="F47" s="58"/>
      <c r="G47" s="81">
        <v>12473.499999999998</v>
      </c>
      <c r="H47" s="61"/>
      <c r="I47" s="62">
        <v>1.8999999999996362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11249.3</v>
      </c>
      <c r="D48" s="58"/>
      <c r="E48" s="58"/>
      <c r="F48" s="82">
        <v>11116</v>
      </c>
      <c r="G48" s="58"/>
      <c r="H48" s="70"/>
      <c r="I48" s="73">
        <v>133.29999999999927</v>
      </c>
      <c r="J48" s="63"/>
      <c r="K48" s="57" t="s">
        <v>77</v>
      </c>
      <c r="L48" s="57"/>
      <c r="M48" s="64"/>
      <c r="N48" s="62">
        <v>371675.28</v>
      </c>
      <c r="O48" s="57"/>
      <c r="P48" s="64"/>
      <c r="Q48" s="62">
        <v>371675.28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3220.2</v>
      </c>
      <c r="D49" s="58"/>
      <c r="E49" s="58"/>
      <c r="F49" s="82">
        <v>3234.2</v>
      </c>
      <c r="G49" s="58"/>
      <c r="H49" s="70"/>
      <c r="I49" s="73">
        <v>-14</v>
      </c>
      <c r="J49" s="63"/>
      <c r="K49" s="57" t="s">
        <v>79</v>
      </c>
      <c r="L49" s="57"/>
      <c r="M49" s="61">
        <v>371675.28</v>
      </c>
      <c r="N49" s="64"/>
      <c r="O49" s="70"/>
      <c r="P49" s="61">
        <v>371675.28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6189.8</v>
      </c>
      <c r="D50" s="58"/>
      <c r="E50" s="58"/>
      <c r="F50" s="82">
        <v>6156.3</v>
      </c>
      <c r="G50" s="58"/>
      <c r="H50" s="70"/>
      <c r="I50" s="73">
        <v>33.5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429.6</v>
      </c>
      <c r="D51" s="58"/>
      <c r="E51" s="58"/>
      <c r="F51" s="82">
        <v>429.6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-8064.1</v>
      </c>
      <c r="D52" s="58"/>
      <c r="E52" s="87"/>
      <c r="F52" s="167">
        <v>-7913.2</v>
      </c>
      <c r="G52" s="58"/>
      <c r="H52" s="70"/>
      <c r="I52" s="73">
        <v>-150.90000000000055</v>
      </c>
      <c r="J52" s="63"/>
      <c r="K52" s="57" t="s">
        <v>82</v>
      </c>
      <c r="L52" s="57"/>
      <c r="M52" s="64"/>
      <c r="N52" s="62">
        <v>111157.71</v>
      </c>
      <c r="O52" s="57"/>
      <c r="P52" s="64"/>
      <c r="Q52" s="62">
        <v>111157.71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-549.4</v>
      </c>
      <c r="D53" s="58"/>
      <c r="E53" s="87"/>
      <c r="F53" s="167">
        <v>-549.4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9412.4</v>
      </c>
      <c r="N54" s="64"/>
      <c r="O54" s="70"/>
      <c r="P54" s="61">
        <v>9412.4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42131.6</v>
      </c>
      <c r="E55" s="60"/>
      <c r="F55" s="58"/>
      <c r="G55" s="81">
        <v>37707.9</v>
      </c>
      <c r="H55" s="61"/>
      <c r="I55" s="62">
        <v>4423.6999999999971</v>
      </c>
      <c r="J55" s="63"/>
      <c r="K55" s="57" t="s">
        <v>86</v>
      </c>
      <c r="L55" s="57"/>
      <c r="M55" s="61">
        <v>100635.21</v>
      </c>
      <c r="N55" s="64"/>
      <c r="O55" s="70"/>
      <c r="P55" s="61">
        <v>100635.21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294.5</v>
      </c>
      <c r="D56" s="58"/>
      <c r="E56" s="58"/>
      <c r="F56" s="82">
        <v>406.5</v>
      </c>
      <c r="G56" s="58"/>
      <c r="H56" s="70"/>
      <c r="I56" s="73">
        <v>-112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41838.5</v>
      </c>
      <c r="D57" s="58"/>
      <c r="E57" s="58"/>
      <c r="F57" s="82">
        <v>37302.800000000003</v>
      </c>
      <c r="G57" s="58"/>
      <c r="H57" s="70"/>
      <c r="I57" s="73">
        <v>4535.6999999999971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-1.4</v>
      </c>
      <c r="D58" s="58"/>
      <c r="E58" s="87"/>
      <c r="F58" s="168">
        <v>-1.4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9412.4</v>
      </c>
      <c r="E60" s="60"/>
      <c r="F60" s="58"/>
      <c r="G60" s="81">
        <v>9412.4</v>
      </c>
      <c r="H60" s="61"/>
      <c r="I60" s="62">
        <v>0</v>
      </c>
      <c r="J60" s="63"/>
      <c r="K60" s="57" t="s">
        <v>88</v>
      </c>
      <c r="L60" s="57"/>
      <c r="M60" s="64"/>
      <c r="N60" s="62">
        <v>610952.98</v>
      </c>
      <c r="O60" s="57"/>
      <c r="P60" s="64"/>
      <c r="Q60" s="62">
        <v>610952.98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9412.4</v>
      </c>
      <c r="D62" s="58"/>
      <c r="E62" s="58"/>
      <c r="F62" s="82">
        <v>9412.4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195162.7</v>
      </c>
      <c r="O62" s="57"/>
      <c r="P62" s="64"/>
      <c r="Q62" s="81">
        <v>186394.7</v>
      </c>
      <c r="R62" s="40"/>
      <c r="S62" s="65">
        <v>8768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3408440.1300000004</v>
      </c>
      <c r="E66" s="60"/>
      <c r="F66" s="58"/>
      <c r="G66" s="81">
        <v>3438324.13</v>
      </c>
      <c r="H66" s="61"/>
      <c r="I66" s="62">
        <v>-29883.999999999534</v>
      </c>
      <c r="J66" s="63"/>
      <c r="K66" s="57" t="s">
        <v>90</v>
      </c>
      <c r="L66" s="57"/>
      <c r="M66" s="64"/>
      <c r="N66" s="62">
        <v>3408440.07</v>
      </c>
      <c r="O66" s="57"/>
      <c r="P66" s="64"/>
      <c r="Q66" s="62">
        <v>3438324.0700000003</v>
      </c>
      <c r="R66" s="40"/>
      <c r="S66" s="65">
        <v>-29884.000000000466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9317.7000000000007</v>
      </c>
      <c r="E69" s="57"/>
      <c r="F69" s="70"/>
      <c r="G69" s="62">
        <v>10672</v>
      </c>
      <c r="H69" s="61"/>
      <c r="I69" s="62">
        <v>-1354.2999999999993</v>
      </c>
      <c r="J69" s="96"/>
      <c r="K69" s="57" t="s">
        <v>93</v>
      </c>
      <c r="L69" s="57"/>
      <c r="M69" s="64"/>
      <c r="N69" s="62">
        <v>9317.7000000000007</v>
      </c>
      <c r="O69" s="57"/>
      <c r="P69" s="64"/>
      <c r="Q69" s="62">
        <v>10672</v>
      </c>
      <c r="R69" s="40"/>
      <c r="S69" s="65">
        <v>-1354.2999999999993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9317.7000000000007</v>
      </c>
      <c r="N70" s="64"/>
      <c r="O70" s="70"/>
      <c r="P70" s="61">
        <v>10672</v>
      </c>
      <c r="Q70" s="64"/>
      <c r="R70" s="40"/>
      <c r="S70" s="71">
        <v>-1354.2999999999993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146417.79999999999</v>
      </c>
      <c r="E72" s="57"/>
      <c r="F72" s="70"/>
      <c r="G72" s="62">
        <v>149499.70000000001</v>
      </c>
      <c r="H72" s="61"/>
      <c r="I72" s="62">
        <v>-3081.9000000000233</v>
      </c>
      <c r="J72" s="96"/>
      <c r="K72" s="57" t="s">
        <v>96</v>
      </c>
      <c r="L72" s="57"/>
      <c r="M72" s="64"/>
      <c r="N72" s="62">
        <v>146417.79999999999</v>
      </c>
      <c r="O72" s="57"/>
      <c r="P72" s="64"/>
      <c r="Q72" s="62">
        <v>149499.70000000001</v>
      </c>
      <c r="R72" s="40"/>
      <c r="S72" s="65">
        <v>-3081.9000000000233</v>
      </c>
    </row>
    <row r="73" spans="1:19" x14ac:dyDescent="0.2">
      <c r="A73" s="56" t="s">
        <v>23</v>
      </c>
      <c r="B73" s="57"/>
      <c r="C73" s="82">
        <v>146417.79999999999</v>
      </c>
      <c r="D73" s="70"/>
      <c r="E73" s="70"/>
      <c r="F73" s="61">
        <v>149499.70000000001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4450.3999999999996</v>
      </c>
      <c r="E75" s="57"/>
      <c r="F75" s="70"/>
      <c r="G75" s="62">
        <v>4437.7</v>
      </c>
      <c r="H75" s="61"/>
      <c r="I75" s="62">
        <v>12.699999999999818</v>
      </c>
      <c r="J75" s="96"/>
      <c r="K75" s="57" t="s">
        <v>98</v>
      </c>
      <c r="L75" s="57"/>
      <c r="M75" s="64"/>
      <c r="N75" s="62">
        <v>4450.3999999999996</v>
      </c>
      <c r="O75" s="57"/>
      <c r="P75" s="64"/>
      <c r="Q75" s="62">
        <v>4437.7</v>
      </c>
      <c r="R75" s="40"/>
      <c r="S75" s="65">
        <v>12.699999999999818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6250002.2000000002</v>
      </c>
      <c r="E77" s="57"/>
      <c r="F77" s="70"/>
      <c r="G77" s="62">
        <v>6259111.2999999998</v>
      </c>
      <c r="H77" s="61"/>
      <c r="I77" s="62">
        <v>-9109.0999999996275</v>
      </c>
      <c r="J77" s="96"/>
      <c r="K77" s="57" t="s">
        <v>100</v>
      </c>
      <c r="L77" s="57"/>
      <c r="M77" s="64"/>
      <c r="N77" s="62">
        <v>6250002.2000000002</v>
      </c>
      <c r="O77" s="57"/>
      <c r="P77" s="64"/>
      <c r="Q77" s="62">
        <v>6259111.2999999998</v>
      </c>
      <c r="R77" s="40"/>
      <c r="S77" s="65">
        <v>-9109.0999999996275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6410188.1000000006</v>
      </c>
      <c r="E79" s="57"/>
      <c r="F79" s="70"/>
      <c r="G79" s="62">
        <v>6423720.7000000002</v>
      </c>
      <c r="H79" s="61"/>
      <c r="I79" s="62">
        <v>-13532.599999999627</v>
      </c>
      <c r="J79" s="96"/>
      <c r="K79" s="57" t="s">
        <v>101</v>
      </c>
      <c r="L79" s="57"/>
      <c r="M79" s="64"/>
      <c r="N79" s="62">
        <v>6410188.1000000006</v>
      </c>
      <c r="O79" s="57"/>
      <c r="P79" s="64"/>
      <c r="Q79" s="62">
        <v>6423720.7000000002</v>
      </c>
      <c r="R79" s="40"/>
      <c r="S79" s="65">
        <v>-13532.599999999627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>
    <pageSetUpPr fitToPage="1"/>
  </sheetPr>
  <dimension ref="A1:S184"/>
  <sheetViews>
    <sheetView showGridLines="0" topLeftCell="A43" zoomScale="75" workbookViewId="0">
      <selection activeCell="B67" sqref="B67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202" t="s">
        <v>138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42278</v>
      </c>
      <c r="D11" s="135" t="s">
        <v>4</v>
      </c>
      <c r="E11" s="136">
        <v>42308</v>
      </c>
      <c r="F11" s="130"/>
      <c r="G11" s="133" t="s">
        <v>3</v>
      </c>
      <c r="H11" s="134">
        <v>42248</v>
      </c>
      <c r="I11" s="135" t="s">
        <v>4</v>
      </c>
      <c r="J11" s="136">
        <v>42277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40274</v>
      </c>
      <c r="F14" s="1"/>
      <c r="G14" s="1"/>
      <c r="H14" s="1"/>
      <c r="I14" s="1"/>
      <c r="J14" s="150">
        <v>37152.5</v>
      </c>
      <c r="K14" s="130"/>
      <c r="L14" s="150">
        <v>3121.5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35872.300000000003</v>
      </c>
      <c r="D15" s="1"/>
      <c r="E15" s="1"/>
      <c r="F15" s="1"/>
      <c r="G15" s="1"/>
      <c r="H15" s="2">
        <v>34638.9</v>
      </c>
      <c r="I15" s="1"/>
      <c r="J15" s="1"/>
      <c r="K15" s="130"/>
      <c r="L15" s="2">
        <v>1233.4000000000015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618.29999999999995</v>
      </c>
      <c r="D16" s="1"/>
      <c r="E16" s="1"/>
      <c r="F16" s="1"/>
      <c r="G16" s="1"/>
      <c r="H16" s="2">
        <v>504.1</v>
      </c>
      <c r="I16" s="1"/>
      <c r="J16" s="1"/>
      <c r="K16" s="130"/>
      <c r="L16" s="2">
        <v>114.19999999999993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3994.7</v>
      </c>
      <c r="D17" s="1"/>
      <c r="E17" s="1"/>
      <c r="F17" s="1"/>
      <c r="G17" s="1"/>
      <c r="H17" s="2">
        <v>3631.4</v>
      </c>
      <c r="I17" s="1"/>
      <c r="J17" s="1"/>
      <c r="K17" s="130"/>
      <c r="L17" s="2">
        <v>363.29999999999973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-211.3</v>
      </c>
      <c r="D18" s="1"/>
      <c r="E18" s="1"/>
      <c r="F18" s="1"/>
      <c r="G18" s="1"/>
      <c r="H18" s="1">
        <v>-1621.9</v>
      </c>
      <c r="I18" s="1"/>
      <c r="J18" s="1"/>
      <c r="K18" s="130"/>
      <c r="L18" s="2">
        <v>1410.6000000000001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5085.1000000000004</v>
      </c>
      <c r="F20" s="1"/>
      <c r="G20" s="1"/>
      <c r="H20" s="1"/>
      <c r="I20" s="1"/>
      <c r="J20" s="150">
        <v>2973.7999999999997</v>
      </c>
      <c r="K20" s="130"/>
      <c r="L20" s="150">
        <v>2111.3000000000006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4863.8</v>
      </c>
      <c r="D21" s="1"/>
      <c r="E21" s="1"/>
      <c r="F21" s="1"/>
      <c r="G21" s="1"/>
      <c r="H21" s="2">
        <v>4787.5</v>
      </c>
      <c r="I21" s="1"/>
      <c r="J21" s="1"/>
      <c r="K21" s="130"/>
      <c r="L21" s="2">
        <v>76.300000000000182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21.5</v>
      </c>
      <c r="D22" s="1"/>
      <c r="E22" s="1"/>
      <c r="F22" s="1"/>
      <c r="G22" s="1"/>
      <c r="H22" s="2">
        <v>20.7</v>
      </c>
      <c r="I22" s="1"/>
      <c r="J22" s="1"/>
      <c r="K22" s="130"/>
      <c r="L22" s="2">
        <v>0.80000000000000071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199.8</v>
      </c>
      <c r="D23" s="1"/>
      <c r="E23" s="1"/>
      <c r="F23" s="1"/>
      <c r="G23" s="1"/>
      <c r="H23" s="1">
        <v>-1834.4</v>
      </c>
      <c r="I23" s="1"/>
      <c r="J23" s="1"/>
      <c r="K23" s="130"/>
      <c r="L23" s="2">
        <v>2034.2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35188.9</v>
      </c>
      <c r="F25" s="3"/>
      <c r="G25" s="3"/>
      <c r="H25" s="3"/>
      <c r="I25" s="3"/>
      <c r="J25" s="154">
        <v>34178.699999999997</v>
      </c>
      <c r="K25" s="137"/>
      <c r="L25" s="154">
        <v>1010.2000000000044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87">
        <v>-5783.8</v>
      </c>
      <c r="F27" s="1"/>
      <c r="G27" s="1"/>
      <c r="H27" s="1"/>
      <c r="I27" s="1"/>
      <c r="J27" s="187">
        <v>-4794.3999999999996</v>
      </c>
      <c r="K27" s="130"/>
      <c r="L27" s="150">
        <v>-989.40000000000055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5783.8</v>
      </c>
      <c r="F33" s="1"/>
      <c r="G33" s="1"/>
      <c r="H33" s="1"/>
      <c r="I33" s="1"/>
      <c r="J33" s="150">
        <v>4794.3999999999996</v>
      </c>
      <c r="K33" s="130"/>
      <c r="L33" s="150">
        <v>989.40000000000055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1325.3</v>
      </c>
      <c r="D34" s="1"/>
      <c r="E34" s="1"/>
      <c r="F34" s="1"/>
      <c r="G34" s="1"/>
      <c r="H34" s="2">
        <v>1324.3</v>
      </c>
      <c r="I34" s="1"/>
      <c r="J34" s="1"/>
      <c r="K34" s="130"/>
      <c r="L34" s="2">
        <v>1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4458.5</v>
      </c>
      <c r="D35" s="1"/>
      <c r="E35" s="1"/>
      <c r="F35" s="1"/>
      <c r="G35" s="1"/>
      <c r="H35" s="1">
        <v>3470.0999999999995</v>
      </c>
      <c r="I35" s="1"/>
      <c r="J35" s="1"/>
      <c r="K35" s="130"/>
      <c r="L35" s="2">
        <v>988.40000000000055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29405.100000000002</v>
      </c>
      <c r="F38" s="1"/>
      <c r="G38" s="1"/>
      <c r="H38" s="1"/>
      <c r="I38" s="1"/>
      <c r="J38" s="150">
        <v>29384.299999999996</v>
      </c>
      <c r="K38" s="130"/>
      <c r="L38" s="150">
        <v>20.800000000006548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188">
        <v>26086.7</v>
      </c>
      <c r="F40" s="1"/>
      <c r="G40" s="1"/>
      <c r="H40" s="1"/>
      <c r="I40" s="1"/>
      <c r="J40" s="188">
        <v>22610.799999999999</v>
      </c>
      <c r="K40" s="130"/>
      <c r="L40" s="2">
        <v>3475.9000000000015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188">
        <v>26069.4</v>
      </c>
      <c r="D41" s="1"/>
      <c r="E41" s="1"/>
      <c r="F41" s="1"/>
      <c r="G41" s="1"/>
      <c r="H41" s="188">
        <v>22539</v>
      </c>
      <c r="I41" s="1"/>
      <c r="J41" s="1"/>
      <c r="K41" s="130"/>
      <c r="L41" s="2">
        <v>3530.4000000000015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188">
        <v>3.7</v>
      </c>
      <c r="D42" s="1"/>
      <c r="E42" s="1"/>
      <c r="F42" s="1"/>
      <c r="G42" s="1"/>
      <c r="H42" s="188">
        <v>56.2</v>
      </c>
      <c r="I42" s="1"/>
      <c r="J42" s="1"/>
      <c r="K42" s="130"/>
      <c r="L42" s="2">
        <v>-52.5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188">
        <v>13.6</v>
      </c>
      <c r="D43" s="1"/>
      <c r="E43" s="1"/>
      <c r="F43" s="1"/>
      <c r="G43" s="1"/>
      <c r="H43" s="189">
        <v>15.6</v>
      </c>
      <c r="I43" s="1"/>
      <c r="J43" s="1"/>
      <c r="K43" s="130"/>
      <c r="L43" s="2">
        <v>-2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131.1</v>
      </c>
      <c r="F45" s="1"/>
      <c r="G45" s="1"/>
      <c r="H45" s="1"/>
      <c r="I45" s="1"/>
      <c r="J45" s="150">
        <v>130.9</v>
      </c>
      <c r="K45" s="130"/>
      <c r="L45" s="150">
        <v>0.19999999999998863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142.9</v>
      </c>
      <c r="F47" s="1"/>
      <c r="G47" s="1"/>
      <c r="H47" s="1"/>
      <c r="I47" s="1"/>
      <c r="J47" s="150">
        <v>72.400000000000006</v>
      </c>
      <c r="K47" s="130"/>
      <c r="L47" s="150">
        <v>70.5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3044.4000000000015</v>
      </c>
      <c r="F49" s="3"/>
      <c r="G49" s="3"/>
      <c r="H49" s="3"/>
      <c r="I49" s="3"/>
      <c r="J49" s="154">
        <v>6570.1999999999971</v>
      </c>
      <c r="K49" s="137"/>
      <c r="L49" s="154">
        <v>-3525.7999999999956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19172.2</v>
      </c>
      <c r="F51" s="1"/>
      <c r="G51" s="1"/>
      <c r="H51" s="1"/>
      <c r="I51" s="1"/>
      <c r="J51" s="150">
        <v>2881.9</v>
      </c>
      <c r="K51" s="130"/>
      <c r="L51" s="150">
        <v>16290.300000000001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19172.2</v>
      </c>
      <c r="D52" s="1"/>
      <c r="E52" s="1"/>
      <c r="F52" s="1"/>
      <c r="G52" s="1"/>
      <c r="H52" s="1">
        <v>2881.9</v>
      </c>
      <c r="I52" s="1"/>
      <c r="J52" s="1"/>
      <c r="K52" s="130"/>
      <c r="L52" s="2">
        <v>16290.300000000001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7361.5</v>
      </c>
      <c r="F54" s="1"/>
      <c r="G54" s="1"/>
      <c r="H54" s="1"/>
      <c r="I54" s="1"/>
      <c r="J54" s="150">
        <v>684.1</v>
      </c>
      <c r="K54" s="130"/>
      <c r="L54" s="150">
        <v>6677.4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7361.5</v>
      </c>
      <c r="D55" s="1"/>
      <c r="E55" s="1"/>
      <c r="F55" s="1"/>
      <c r="G55" s="1"/>
      <c r="H55" s="1">
        <v>684.1</v>
      </c>
      <c r="I55" s="1"/>
      <c r="J55" s="1"/>
      <c r="K55" s="130"/>
      <c r="L55" s="2">
        <v>6677.4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11810.7</v>
      </c>
      <c r="F57" s="3"/>
      <c r="G57" s="3"/>
      <c r="H57" s="1"/>
      <c r="I57" s="1"/>
      <c r="J57" s="154">
        <v>2197.8000000000002</v>
      </c>
      <c r="K57" s="137"/>
      <c r="L57" s="154">
        <v>9612.9000000000015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14855.100000000002</v>
      </c>
      <c r="F61" s="3"/>
      <c r="G61" s="3"/>
      <c r="H61" s="1"/>
      <c r="I61" s="1"/>
      <c r="J61" s="154">
        <v>8767.9999999999964</v>
      </c>
      <c r="K61" s="137"/>
      <c r="L61" s="154">
        <v>6087.1000000000058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A20" sqref="A20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33203125" style="27" bestFit="1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90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203" t="s">
        <v>102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13" customFormat="1" ht="23.25" x14ac:dyDescent="0.35">
      <c r="A3" s="203" t="s">
        <v>138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139</v>
      </c>
      <c r="D9" s="37"/>
      <c r="E9" s="35"/>
      <c r="F9" s="36" t="s">
        <v>137</v>
      </c>
      <c r="G9" s="37"/>
      <c r="H9" s="35"/>
      <c r="I9" s="38" t="s">
        <v>103</v>
      </c>
      <c r="J9" s="39"/>
      <c r="K9" s="35"/>
      <c r="L9" s="35"/>
      <c r="M9" s="36" t="s">
        <v>139</v>
      </c>
      <c r="N9" s="35"/>
      <c r="O9" s="35"/>
      <c r="P9" s="36" t="s">
        <v>137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91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134687.20000000001</v>
      </c>
      <c r="E12" s="60"/>
      <c r="F12" s="58"/>
      <c r="G12" s="59">
        <v>101366.8</v>
      </c>
      <c r="H12" s="61"/>
      <c r="I12" s="62">
        <v>33320.400000000009</v>
      </c>
      <c r="J12" s="63"/>
      <c r="K12" s="57" t="s">
        <v>38</v>
      </c>
      <c r="L12" s="57"/>
      <c r="M12" s="64"/>
      <c r="N12" s="62">
        <v>125417.60000000001</v>
      </c>
      <c r="O12" s="57"/>
      <c r="P12" s="64"/>
      <c r="Q12" s="62">
        <v>131360.79999999999</v>
      </c>
      <c r="R12" s="40"/>
      <c r="S12" s="65">
        <v>-5943.1999999999825</v>
      </c>
    </row>
    <row r="13" spans="1:19" x14ac:dyDescent="0.2">
      <c r="A13" s="66" t="s">
        <v>39</v>
      </c>
      <c r="B13" s="67"/>
      <c r="C13" s="58"/>
      <c r="D13" s="169">
        <v>-127.1</v>
      </c>
      <c r="E13" s="68"/>
      <c r="F13" s="58"/>
      <c r="G13" s="166">
        <v>-113.5</v>
      </c>
      <c r="H13" s="69"/>
      <c r="I13" s="62">
        <v>-13.599999999999994</v>
      </c>
      <c r="J13" s="63"/>
      <c r="K13" s="57" t="s">
        <v>43</v>
      </c>
      <c r="L13" s="57"/>
      <c r="M13" s="61">
        <v>125417.60000000001</v>
      </c>
      <c r="N13" s="64"/>
      <c r="O13" s="70"/>
      <c r="P13" s="61">
        <v>131360.79999999999</v>
      </c>
      <c r="Q13" s="64"/>
      <c r="R13" s="40"/>
      <c r="S13" s="71">
        <v>-5943.1999999999825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765078.8</v>
      </c>
      <c r="O15" s="57"/>
      <c r="P15" s="64"/>
      <c r="Q15" s="62">
        <v>770449.8</v>
      </c>
      <c r="R15" s="40"/>
      <c r="S15" s="65">
        <v>-5371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765078.8</v>
      </c>
      <c r="N16" s="64"/>
      <c r="O16" s="70"/>
      <c r="P16" s="61">
        <v>770449.8</v>
      </c>
      <c r="Q16" s="64"/>
      <c r="R16" s="40"/>
      <c r="S16" s="71">
        <v>-5371</v>
      </c>
    </row>
    <row r="17" spans="1:19" x14ac:dyDescent="0.2">
      <c r="A17" s="56" t="s">
        <v>41</v>
      </c>
      <c r="B17" s="57"/>
      <c r="C17" s="58"/>
      <c r="D17" s="81">
        <v>117447.9</v>
      </c>
      <c r="E17" s="60"/>
      <c r="F17" s="58"/>
      <c r="G17" s="81">
        <v>117651.9</v>
      </c>
      <c r="H17" s="61"/>
      <c r="I17" s="62">
        <v>-204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117447.9</v>
      </c>
      <c r="D18" s="58"/>
      <c r="E18" s="58"/>
      <c r="F18" s="82">
        <v>117651.9</v>
      </c>
      <c r="G18" s="58"/>
      <c r="H18" s="70"/>
      <c r="I18" s="73">
        <v>-204</v>
      </c>
      <c r="J18" s="63"/>
      <c r="K18" s="57" t="s">
        <v>50</v>
      </c>
      <c r="L18" s="57"/>
      <c r="M18" s="64"/>
      <c r="N18" s="62">
        <v>17194.7</v>
      </c>
      <c r="O18" s="57"/>
      <c r="P18" s="64"/>
      <c r="Q18" s="62">
        <v>40792</v>
      </c>
      <c r="R18" s="40"/>
      <c r="S18" s="65">
        <v>-23597.3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2807.3</v>
      </c>
      <c r="N19" s="64"/>
      <c r="O19" s="70"/>
      <c r="P19" s="61">
        <v>24123.9</v>
      </c>
      <c r="Q19" s="64"/>
      <c r="R19" s="40"/>
      <c r="S19" s="71">
        <v>-21316.600000000002</v>
      </c>
    </row>
    <row r="20" spans="1:19" x14ac:dyDescent="0.2">
      <c r="A20" s="56" t="s">
        <v>107</v>
      </c>
      <c r="B20" s="57"/>
      <c r="C20" s="58"/>
      <c r="D20" s="81">
        <v>3080978.5</v>
      </c>
      <c r="E20" s="60"/>
      <c r="F20" s="58"/>
      <c r="G20" s="81">
        <v>3115563.6</v>
      </c>
      <c r="H20" s="61"/>
      <c r="I20" s="62">
        <v>-34585.100000000093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14387.4</v>
      </c>
      <c r="N21" s="64"/>
      <c r="O21" s="70"/>
      <c r="P21" s="61">
        <v>16668.099999999999</v>
      </c>
      <c r="Q21" s="64"/>
      <c r="R21" s="40"/>
      <c r="S21" s="71">
        <v>-2280.6999999999989</v>
      </c>
    </row>
    <row r="22" spans="1:19" x14ac:dyDescent="0.2">
      <c r="A22" s="56" t="s">
        <v>106</v>
      </c>
      <c r="B22" s="57"/>
      <c r="C22" s="82">
        <v>3080978.5</v>
      </c>
      <c r="D22" s="58"/>
      <c r="E22" s="58"/>
      <c r="F22" s="82">
        <v>3115563.6</v>
      </c>
      <c r="G22" s="58"/>
      <c r="H22" s="70"/>
      <c r="I22" s="73">
        <v>-34585.100000000093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3289558.1</v>
      </c>
      <c r="D23" s="58"/>
      <c r="E23" s="58"/>
      <c r="F23" s="82">
        <v>3309067.8</v>
      </c>
      <c r="G23" s="58"/>
      <c r="H23" s="70"/>
      <c r="I23" s="73">
        <v>-19509.699999999721</v>
      </c>
      <c r="J23" s="63"/>
      <c r="K23" s="57" t="s">
        <v>57</v>
      </c>
      <c r="L23" s="57"/>
      <c r="M23" s="64"/>
      <c r="N23" s="62">
        <v>2277.3000000000002</v>
      </c>
      <c r="O23" s="57"/>
      <c r="P23" s="64"/>
      <c r="Q23" s="62">
        <v>2344</v>
      </c>
      <c r="R23" s="40"/>
      <c r="S23" s="65">
        <v>-66.699999999999818</v>
      </c>
    </row>
    <row r="24" spans="1:19" x14ac:dyDescent="0.2">
      <c r="A24" s="56" t="s">
        <v>49</v>
      </c>
      <c r="B24" s="57"/>
      <c r="C24" s="82">
        <v>101229</v>
      </c>
      <c r="D24" s="58"/>
      <c r="E24" s="58"/>
      <c r="F24" s="82">
        <v>89961.5</v>
      </c>
      <c r="G24" s="58"/>
      <c r="H24" s="70"/>
      <c r="I24" s="73">
        <v>11267.5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38714.400000000001</v>
      </c>
      <c r="D25" s="58"/>
      <c r="E25" s="58"/>
      <c r="F25" s="82">
        <v>38905.1</v>
      </c>
      <c r="G25" s="58"/>
      <c r="H25" s="70"/>
      <c r="I25" s="73">
        <v>-190.69999999999709</v>
      </c>
      <c r="J25" s="63"/>
      <c r="K25" s="57" t="s">
        <v>58</v>
      </c>
      <c r="L25" s="57"/>
      <c r="M25" s="64"/>
      <c r="N25" s="62">
        <v>335079.7</v>
      </c>
      <c r="O25" s="57"/>
      <c r="P25" s="64"/>
      <c r="Q25" s="62">
        <v>359195.30000000005</v>
      </c>
      <c r="R25" s="40"/>
      <c r="S25" s="65">
        <v>-24115.600000000035</v>
      </c>
    </row>
    <row r="26" spans="1:19" x14ac:dyDescent="0.2">
      <c r="A26" s="56" t="s">
        <v>53</v>
      </c>
      <c r="B26" s="57"/>
      <c r="C26" s="82">
        <v>60805.1</v>
      </c>
      <c r="D26" s="58"/>
      <c r="E26" s="58"/>
      <c r="F26" s="82">
        <v>62761.599999999999</v>
      </c>
      <c r="G26" s="58"/>
      <c r="H26" s="70"/>
      <c r="I26" s="73">
        <v>-1956.5</v>
      </c>
      <c r="J26" s="63"/>
      <c r="K26" s="57" t="s">
        <v>59</v>
      </c>
      <c r="L26" s="57"/>
      <c r="M26" s="61">
        <v>160</v>
      </c>
      <c r="N26" s="64"/>
      <c r="O26" s="70"/>
      <c r="P26" s="61">
        <v>176.2</v>
      </c>
      <c r="Q26" s="64"/>
      <c r="R26" s="40"/>
      <c r="S26" s="71">
        <v>-16.199999999999989</v>
      </c>
    </row>
    <row r="27" spans="1:19" x14ac:dyDescent="0.2">
      <c r="A27" s="56" t="s">
        <v>55</v>
      </c>
      <c r="B27" s="57"/>
      <c r="C27" s="82">
        <v>59838.3</v>
      </c>
      <c r="D27" s="58"/>
      <c r="E27" s="58"/>
      <c r="F27" s="82">
        <v>57938.2</v>
      </c>
      <c r="G27" s="58"/>
      <c r="H27" s="70"/>
      <c r="I27" s="73">
        <v>1900.1000000000058</v>
      </c>
      <c r="J27" s="63"/>
      <c r="K27" s="57" t="s">
        <v>60</v>
      </c>
      <c r="L27" s="57"/>
      <c r="M27" s="61">
        <v>149022.20000000001</v>
      </c>
      <c r="N27" s="64"/>
      <c r="O27" s="70"/>
      <c r="P27" s="61">
        <v>176577</v>
      </c>
      <c r="Q27" s="64"/>
      <c r="R27" s="40"/>
      <c r="S27" s="71">
        <v>-27554.799999999988</v>
      </c>
    </row>
    <row r="28" spans="1:19" x14ac:dyDescent="0.2">
      <c r="A28" s="56" t="s">
        <v>45</v>
      </c>
      <c r="B28" s="57"/>
      <c r="C28" s="168">
        <v>-469166.4</v>
      </c>
      <c r="D28" s="58"/>
      <c r="E28" s="58"/>
      <c r="F28" s="167">
        <v>-443070.6</v>
      </c>
      <c r="G28" s="58"/>
      <c r="H28" s="70"/>
      <c r="I28" s="73">
        <v>-26095.800000000047</v>
      </c>
      <c r="J28" s="63"/>
      <c r="K28" s="57" t="s">
        <v>43</v>
      </c>
      <c r="L28" s="57"/>
      <c r="M28" s="61">
        <v>185897.5</v>
      </c>
      <c r="N28" s="64"/>
      <c r="O28" s="70"/>
      <c r="P28" s="61">
        <v>182442.1</v>
      </c>
      <c r="Q28" s="64"/>
      <c r="R28" s="40"/>
      <c r="S28" s="71">
        <v>3455.3999999999942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11577.1</v>
      </c>
      <c r="O30" s="57"/>
      <c r="P30" s="64"/>
      <c r="Q30" s="62">
        <v>9680.4000000000015</v>
      </c>
      <c r="R30" s="40"/>
      <c r="S30" s="65">
        <v>1896.6999999999989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1841.9</v>
      </c>
      <c r="N31" s="64"/>
      <c r="O31" s="70"/>
      <c r="P31" s="61">
        <v>1601</v>
      </c>
      <c r="Q31" s="64"/>
      <c r="R31" s="40"/>
      <c r="S31" s="71">
        <v>240.90000000000009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1360.5</v>
      </c>
      <c r="N32" s="64"/>
      <c r="O32" s="70"/>
      <c r="P32" s="61">
        <v>903.8</v>
      </c>
      <c r="Q32" s="64"/>
      <c r="R32" s="40"/>
      <c r="S32" s="71">
        <v>456.70000000000005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8374.7000000000007</v>
      </c>
      <c r="N33" s="64"/>
      <c r="O33" s="70"/>
      <c r="P33" s="61">
        <v>7175.6</v>
      </c>
      <c r="Q33" s="64"/>
      <c r="R33" s="40"/>
      <c r="S33" s="71">
        <v>1199.1000000000004</v>
      </c>
    </row>
    <row r="34" spans="1:19" x14ac:dyDescent="0.2">
      <c r="A34" s="56" t="s">
        <v>61</v>
      </c>
      <c r="B34" s="57"/>
      <c r="C34" s="167">
        <v>0</v>
      </c>
      <c r="E34" s="68"/>
      <c r="F34" s="167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1256625.2000000002</v>
      </c>
      <c r="O35" s="57"/>
      <c r="P35" s="64"/>
      <c r="Q35" s="62">
        <v>1313822.3</v>
      </c>
      <c r="R35" s="40"/>
      <c r="S35" s="65">
        <v>-57197.09999999986</v>
      </c>
    </row>
    <row r="36" spans="1:19" ht="13.5" customHeight="1" x14ac:dyDescent="0.2">
      <c r="A36" s="56" t="s">
        <v>63</v>
      </c>
      <c r="B36" s="57"/>
      <c r="C36" s="58"/>
      <c r="D36" s="81">
        <v>8290.1999999999971</v>
      </c>
      <c r="E36" s="60"/>
      <c r="F36" s="58"/>
      <c r="G36" s="81">
        <v>9549.6999999999989</v>
      </c>
      <c r="H36" s="61"/>
      <c r="I36" s="62">
        <v>-1259.5000000000018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4743.2</v>
      </c>
      <c r="D37" s="58"/>
      <c r="E37" s="58"/>
      <c r="F37" s="82">
        <v>4582.2</v>
      </c>
      <c r="G37" s="58"/>
      <c r="H37" s="70"/>
      <c r="I37" s="73">
        <v>161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4430.8999999999996</v>
      </c>
      <c r="D38" s="58"/>
      <c r="E38" s="58"/>
      <c r="F38" s="82">
        <v>5825.4</v>
      </c>
      <c r="G38" s="58"/>
      <c r="H38" s="70"/>
      <c r="I38" s="73">
        <v>-1394.5</v>
      </c>
      <c r="J38" s="63"/>
      <c r="K38" s="57" t="s">
        <v>69</v>
      </c>
      <c r="L38" s="57"/>
      <c r="M38" s="64"/>
      <c r="N38" s="62">
        <v>1256625.2000000002</v>
      </c>
      <c r="O38" s="57"/>
      <c r="P38" s="64"/>
      <c r="Q38" s="62">
        <v>1313822.3</v>
      </c>
      <c r="R38" s="40"/>
      <c r="S38" s="65">
        <v>-57197.09999999986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8108.1</v>
      </c>
      <c r="D40" s="58"/>
      <c r="E40" s="58"/>
      <c r="F40" s="82">
        <v>8156.7</v>
      </c>
      <c r="G40" s="58"/>
      <c r="H40" s="70"/>
      <c r="I40" s="73">
        <v>-48.599999999999454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-8992</v>
      </c>
      <c r="D41" s="58"/>
      <c r="E41" s="87"/>
      <c r="F41" s="167">
        <v>-9014.6</v>
      </c>
      <c r="G41" s="58"/>
      <c r="H41" s="70"/>
      <c r="I41" s="73">
        <v>22.600000000000364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2109274.17</v>
      </c>
      <c r="O42" s="57"/>
      <c r="P42" s="64"/>
      <c r="Q42" s="62">
        <v>2094617.7699999998</v>
      </c>
      <c r="R42" s="40"/>
      <c r="S42" s="65">
        <v>14656.40000000014</v>
      </c>
    </row>
    <row r="43" spans="1:19" x14ac:dyDescent="0.2">
      <c r="A43" s="56" t="s">
        <v>104</v>
      </c>
      <c r="B43" s="57"/>
      <c r="C43" s="58"/>
      <c r="D43" s="81">
        <v>402.23</v>
      </c>
      <c r="E43" s="60"/>
      <c r="F43" s="58"/>
      <c r="G43" s="81">
        <v>402.23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2135.23</v>
      </c>
      <c r="D44" s="58"/>
      <c r="E44" s="58"/>
      <c r="F44" s="82">
        <v>2135.23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805470.4</v>
      </c>
      <c r="O44" s="57"/>
      <c r="P44" s="64"/>
      <c r="Q44" s="62">
        <v>805669.1</v>
      </c>
      <c r="R44" s="40"/>
      <c r="S44" s="65">
        <v>-198.69999999995343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805470.4</v>
      </c>
      <c r="N45" s="64"/>
      <c r="O45" s="70"/>
      <c r="P45" s="61">
        <v>805669.1</v>
      </c>
      <c r="Q45" s="64"/>
      <c r="R45" s="40"/>
      <c r="S45" s="71">
        <v>-198.69999999995343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12427.4</v>
      </c>
      <c r="E47" s="60"/>
      <c r="F47" s="58"/>
      <c r="G47" s="81">
        <v>12475.399999999998</v>
      </c>
      <c r="H47" s="61"/>
      <c r="I47" s="62">
        <v>-47.999999999998181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11330.8</v>
      </c>
      <c r="D48" s="58"/>
      <c r="E48" s="58"/>
      <c r="F48" s="82">
        <v>11249.3</v>
      </c>
      <c r="G48" s="58"/>
      <c r="H48" s="70"/>
      <c r="I48" s="73">
        <v>81.5</v>
      </c>
      <c r="J48" s="63"/>
      <c r="K48" s="57" t="s">
        <v>77</v>
      </c>
      <c r="L48" s="57"/>
      <c r="M48" s="64"/>
      <c r="N48" s="62">
        <v>371675.28</v>
      </c>
      <c r="O48" s="57"/>
      <c r="P48" s="64"/>
      <c r="Q48" s="62">
        <v>371675.28</v>
      </c>
      <c r="R48" s="40"/>
      <c r="S48" s="65">
        <v>0</v>
      </c>
    </row>
    <row r="49" spans="1:19" x14ac:dyDescent="0.2">
      <c r="A49" s="56" t="s">
        <v>76</v>
      </c>
      <c r="B49" s="57"/>
      <c r="C49" s="82">
        <v>3220.3</v>
      </c>
      <c r="D49" s="58"/>
      <c r="E49" s="58"/>
      <c r="F49" s="82">
        <v>3220.2</v>
      </c>
      <c r="G49" s="58"/>
      <c r="H49" s="70"/>
      <c r="I49" s="73">
        <v>0.1000000000003638</v>
      </c>
      <c r="J49" s="63"/>
      <c r="K49" s="57" t="s">
        <v>79</v>
      </c>
      <c r="L49" s="57"/>
      <c r="M49" s="61">
        <v>371675.28</v>
      </c>
      <c r="N49" s="64"/>
      <c r="O49" s="70"/>
      <c r="P49" s="61">
        <v>371675.28</v>
      </c>
      <c r="Q49" s="64"/>
      <c r="R49" s="40"/>
      <c r="S49" s="71">
        <v>0</v>
      </c>
    </row>
    <row r="50" spans="1:19" x14ac:dyDescent="0.2">
      <c r="A50" s="56" t="s">
        <v>78</v>
      </c>
      <c r="B50" s="57"/>
      <c r="C50" s="82">
        <v>6204.9</v>
      </c>
      <c r="D50" s="58"/>
      <c r="E50" s="58"/>
      <c r="F50" s="82">
        <v>6189.8</v>
      </c>
      <c r="G50" s="58"/>
      <c r="H50" s="70"/>
      <c r="I50" s="73">
        <v>15.099999999999454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429.6</v>
      </c>
      <c r="D51" s="58"/>
      <c r="E51" s="58"/>
      <c r="F51" s="82">
        <v>429.6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-8208.7999999999993</v>
      </c>
      <c r="D52" s="58"/>
      <c r="E52" s="87"/>
      <c r="F52" s="167">
        <v>-8064.1</v>
      </c>
      <c r="G52" s="58"/>
      <c r="H52" s="70"/>
      <c r="I52" s="73">
        <v>-144.69999999999891</v>
      </c>
      <c r="J52" s="63"/>
      <c r="K52" s="57" t="s">
        <v>82</v>
      </c>
      <c r="L52" s="57"/>
      <c r="M52" s="64"/>
      <c r="N52" s="62">
        <v>111157.71</v>
      </c>
      <c r="O52" s="57"/>
      <c r="P52" s="64"/>
      <c r="Q52" s="62">
        <v>111157.71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-549.4</v>
      </c>
      <c r="D53" s="58"/>
      <c r="E53" s="87"/>
      <c r="F53" s="167">
        <v>-549.4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9412.4</v>
      </c>
      <c r="N54" s="64"/>
      <c r="O54" s="70"/>
      <c r="P54" s="61">
        <v>9412.4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2380.6999999999998</v>
      </c>
      <c r="E55" s="60"/>
      <c r="F55" s="58"/>
      <c r="G55" s="81">
        <v>42131.6</v>
      </c>
      <c r="H55" s="61"/>
      <c r="I55" s="62">
        <v>-39750.9</v>
      </c>
      <c r="J55" s="63"/>
      <c r="K55" s="57" t="s">
        <v>86</v>
      </c>
      <c r="L55" s="57"/>
      <c r="M55" s="61">
        <v>100635.21</v>
      </c>
      <c r="N55" s="64"/>
      <c r="O55" s="70"/>
      <c r="P55" s="61">
        <v>100635.21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867.4</v>
      </c>
      <c r="D56" s="58"/>
      <c r="E56" s="58"/>
      <c r="F56" s="82">
        <v>294.5</v>
      </c>
      <c r="G56" s="58"/>
      <c r="H56" s="70"/>
      <c r="I56" s="73">
        <v>572.9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1514.7</v>
      </c>
      <c r="D57" s="58"/>
      <c r="E57" s="58"/>
      <c r="F57" s="82">
        <v>41838.5</v>
      </c>
      <c r="G57" s="58"/>
      <c r="H57" s="70"/>
      <c r="I57" s="73">
        <v>-40323.800000000003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-1.4</v>
      </c>
      <c r="D58" s="58"/>
      <c r="E58" s="87"/>
      <c r="F58" s="168">
        <v>-1.4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9412.4</v>
      </c>
      <c r="E60" s="60"/>
      <c r="F60" s="58"/>
      <c r="G60" s="81">
        <v>9412.4</v>
      </c>
      <c r="H60" s="61"/>
      <c r="I60" s="62">
        <v>0</v>
      </c>
      <c r="J60" s="63"/>
      <c r="K60" s="57" t="s">
        <v>88</v>
      </c>
      <c r="L60" s="57"/>
      <c r="M60" s="64"/>
      <c r="N60" s="62">
        <v>610952.98</v>
      </c>
      <c r="O60" s="57"/>
      <c r="P60" s="64"/>
      <c r="Q60" s="62">
        <v>610952.98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9412.4</v>
      </c>
      <c r="D62" s="58"/>
      <c r="E62" s="58"/>
      <c r="F62" s="82">
        <v>9412.4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210017.8</v>
      </c>
      <c r="O62" s="57"/>
      <c r="P62" s="64"/>
      <c r="Q62" s="81">
        <v>195162.7</v>
      </c>
      <c r="R62" s="40"/>
      <c r="S62" s="65">
        <v>14855.099999999977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3365899.43</v>
      </c>
      <c r="E66" s="60"/>
      <c r="F66" s="58"/>
      <c r="G66" s="81">
        <v>3408440.1300000004</v>
      </c>
      <c r="H66" s="61"/>
      <c r="I66" s="62">
        <v>-42540.700000000186</v>
      </c>
      <c r="J66" s="63"/>
      <c r="K66" s="57" t="s">
        <v>90</v>
      </c>
      <c r="L66" s="57"/>
      <c r="M66" s="64"/>
      <c r="N66" s="62">
        <v>3365899.37</v>
      </c>
      <c r="O66" s="57"/>
      <c r="P66" s="64"/>
      <c r="Q66" s="62">
        <v>3408440.07</v>
      </c>
      <c r="R66" s="40"/>
      <c r="S66" s="65">
        <v>-42540.699999999721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9301.7999999999993</v>
      </c>
      <c r="E69" s="57"/>
      <c r="F69" s="70"/>
      <c r="G69" s="62">
        <v>9317.7000000000007</v>
      </c>
      <c r="H69" s="61"/>
      <c r="I69" s="62">
        <v>-15.900000000001455</v>
      </c>
      <c r="J69" s="96"/>
      <c r="K69" s="57" t="s">
        <v>93</v>
      </c>
      <c r="L69" s="57"/>
      <c r="M69" s="64"/>
      <c r="N69" s="62">
        <v>9317.7000000000007</v>
      </c>
      <c r="O69" s="57"/>
      <c r="P69" s="64"/>
      <c r="Q69" s="62">
        <v>9317.7000000000007</v>
      </c>
      <c r="R69" s="40"/>
      <c r="S69" s="65">
        <v>0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9317.7000000000007</v>
      </c>
      <c r="N70" s="64"/>
      <c r="O70" s="70"/>
      <c r="P70" s="61">
        <v>9317.7000000000007</v>
      </c>
      <c r="Q70" s="64"/>
      <c r="R70" s="40"/>
      <c r="S70" s="71">
        <v>0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148178.6</v>
      </c>
      <c r="E72" s="57"/>
      <c r="F72" s="70"/>
      <c r="G72" s="62">
        <v>146417.79999999999</v>
      </c>
      <c r="H72" s="61"/>
      <c r="I72" s="62">
        <v>1760.8000000000175</v>
      </c>
      <c r="J72" s="96"/>
      <c r="K72" s="57" t="s">
        <v>96</v>
      </c>
      <c r="L72" s="57"/>
      <c r="M72" s="64"/>
      <c r="N72" s="62">
        <v>148178.6</v>
      </c>
      <c r="O72" s="57"/>
      <c r="P72" s="64"/>
      <c r="Q72" s="62">
        <v>146417.79999999999</v>
      </c>
      <c r="R72" s="40"/>
      <c r="S72" s="65">
        <v>1760.8000000000175</v>
      </c>
    </row>
    <row r="73" spans="1:19" x14ac:dyDescent="0.2">
      <c r="A73" s="56" t="s">
        <v>23</v>
      </c>
      <c r="B73" s="57"/>
      <c r="C73" s="82">
        <v>148178.6</v>
      </c>
      <c r="D73" s="70"/>
      <c r="E73" s="70"/>
      <c r="F73" s="61">
        <v>146417.79999999999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4449993.2</v>
      </c>
      <c r="E75" s="57"/>
      <c r="F75" s="70"/>
      <c r="G75" s="62">
        <v>4450367.0999999996</v>
      </c>
      <c r="H75" s="61"/>
      <c r="I75" s="62">
        <v>-373.89999999944121</v>
      </c>
      <c r="J75" s="96"/>
      <c r="K75" s="57" t="s">
        <v>98</v>
      </c>
      <c r="L75" s="57"/>
      <c r="M75" s="64"/>
      <c r="N75" s="62">
        <v>4449993.2</v>
      </c>
      <c r="O75" s="57"/>
      <c r="P75" s="64"/>
      <c r="Q75" s="62">
        <v>4450367.0999999996</v>
      </c>
      <c r="R75" s="40"/>
      <c r="S75" s="65">
        <v>-373.89999999944121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6249048.2999999998</v>
      </c>
      <c r="E77" s="57"/>
      <c r="F77" s="70"/>
      <c r="G77" s="62">
        <v>6250002.2000000002</v>
      </c>
      <c r="H77" s="61"/>
      <c r="I77" s="62">
        <v>-953.90000000037253</v>
      </c>
      <c r="J77" s="96"/>
      <c r="K77" s="57" t="s">
        <v>100</v>
      </c>
      <c r="L77" s="57"/>
      <c r="M77" s="64"/>
      <c r="N77" s="62">
        <v>6249048.2999999998</v>
      </c>
      <c r="O77" s="57"/>
      <c r="P77" s="64"/>
      <c r="Q77" s="62">
        <v>6250002.2000000002</v>
      </c>
      <c r="R77" s="40"/>
      <c r="S77" s="65">
        <v>-953.90000000037253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10856521.9</v>
      </c>
      <c r="E79" s="57"/>
      <c r="F79" s="70"/>
      <c r="G79" s="62">
        <v>6410188.1000000006</v>
      </c>
      <c r="H79" s="61"/>
      <c r="I79" s="62">
        <v>4446333.8</v>
      </c>
      <c r="J79" s="96"/>
      <c r="K79" s="57" t="s">
        <v>101</v>
      </c>
      <c r="L79" s="57"/>
      <c r="M79" s="64"/>
      <c r="N79" s="62">
        <v>10856521.9</v>
      </c>
      <c r="O79" s="57"/>
      <c r="P79" s="64"/>
      <c r="Q79" s="62">
        <v>6410188.1000000006</v>
      </c>
      <c r="R79" s="40"/>
      <c r="S79" s="65">
        <v>4446333.8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tabSelected="1" zoomScale="75" workbookViewId="0"/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202" t="s">
        <v>140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42309</v>
      </c>
      <c r="D11" s="135" t="s">
        <v>4</v>
      </c>
      <c r="E11" s="136">
        <v>42338</v>
      </c>
      <c r="F11" s="130"/>
      <c r="G11" s="133" t="s">
        <v>3</v>
      </c>
      <c r="H11" s="134">
        <v>42278</v>
      </c>
      <c r="I11" s="135" t="s">
        <v>4</v>
      </c>
      <c r="J11" s="136">
        <v>42308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39082.499999999993</v>
      </c>
      <c r="F14" s="1"/>
      <c r="G14" s="1"/>
      <c r="H14" s="1"/>
      <c r="I14" s="1"/>
      <c r="J14" s="150">
        <v>40274</v>
      </c>
      <c r="K14" s="130"/>
      <c r="L14" s="150">
        <v>-1191.5000000000073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33702.399999999994</v>
      </c>
      <c r="D15" s="1"/>
      <c r="E15" s="1"/>
      <c r="F15" s="1"/>
      <c r="G15" s="1"/>
      <c r="H15" s="2">
        <v>35872.300000000003</v>
      </c>
      <c r="I15" s="1"/>
      <c r="J15" s="1"/>
      <c r="K15" s="130"/>
      <c r="L15" s="2">
        <v>-2169.9000000000087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622</v>
      </c>
      <c r="D16" s="1"/>
      <c r="E16" s="1"/>
      <c r="F16" s="1"/>
      <c r="G16" s="1"/>
      <c r="H16" s="2">
        <v>618.29999999999995</v>
      </c>
      <c r="I16" s="1"/>
      <c r="J16" s="1"/>
      <c r="K16" s="130"/>
      <c r="L16" s="2">
        <v>3.7000000000000455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4681.2</v>
      </c>
      <c r="D17" s="1"/>
      <c r="E17" s="1"/>
      <c r="F17" s="1"/>
      <c r="G17" s="1"/>
      <c r="H17" s="2">
        <v>3994.7</v>
      </c>
      <c r="I17" s="1"/>
      <c r="J17" s="1"/>
      <c r="K17" s="130"/>
      <c r="L17" s="2">
        <v>686.5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76.900000000000006</v>
      </c>
      <c r="D18" s="1"/>
      <c r="E18" s="1"/>
      <c r="F18" s="1"/>
      <c r="G18" s="1"/>
      <c r="H18" s="1">
        <v>-211.3</v>
      </c>
      <c r="I18" s="1"/>
      <c r="J18" s="1"/>
      <c r="K18" s="130"/>
      <c r="L18" s="2">
        <v>288.20000000000005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4980.8</v>
      </c>
      <c r="F20" s="1"/>
      <c r="G20" s="1"/>
      <c r="H20" s="1"/>
      <c r="I20" s="1"/>
      <c r="J20" s="150">
        <v>5085.1000000000004</v>
      </c>
      <c r="K20" s="130"/>
      <c r="L20" s="150">
        <v>-104.30000000000018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4954.6000000000004</v>
      </c>
      <c r="D21" s="1"/>
      <c r="E21" s="1"/>
      <c r="F21" s="1"/>
      <c r="G21" s="1"/>
      <c r="H21" s="2">
        <v>4863.8</v>
      </c>
      <c r="I21" s="1"/>
      <c r="J21" s="1"/>
      <c r="K21" s="130"/>
      <c r="L21" s="2">
        <v>90.800000000000182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26.2</v>
      </c>
      <c r="D22" s="1"/>
      <c r="E22" s="1"/>
      <c r="F22" s="1"/>
      <c r="G22" s="1"/>
      <c r="H22" s="2">
        <v>21.5</v>
      </c>
      <c r="I22" s="1"/>
      <c r="J22" s="1"/>
      <c r="K22" s="130"/>
      <c r="L22" s="2">
        <v>4.6999999999999993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0</v>
      </c>
      <c r="D23" s="1"/>
      <c r="E23" s="1"/>
      <c r="F23" s="1"/>
      <c r="G23" s="1"/>
      <c r="H23" s="1">
        <v>199.8</v>
      </c>
      <c r="I23" s="1"/>
      <c r="J23" s="1"/>
      <c r="K23" s="130"/>
      <c r="L23" s="2">
        <v>-199.8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34101.69999999999</v>
      </c>
      <c r="F25" s="3"/>
      <c r="G25" s="3"/>
      <c r="H25" s="3"/>
      <c r="I25" s="3"/>
      <c r="J25" s="154">
        <v>35188.9</v>
      </c>
      <c r="K25" s="137"/>
      <c r="L25" s="154">
        <v>-1087.2000000000116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87">
        <v>-6171.8</v>
      </c>
      <c r="F27" s="1"/>
      <c r="G27" s="1"/>
      <c r="H27" s="1"/>
      <c r="I27" s="1"/>
      <c r="J27" s="187">
        <v>-5783.8</v>
      </c>
      <c r="K27" s="130"/>
      <c r="L27" s="150">
        <v>-388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6171.8</v>
      </c>
      <c r="F33" s="1"/>
      <c r="G33" s="1"/>
      <c r="H33" s="1"/>
      <c r="I33" s="1"/>
      <c r="J33" s="150">
        <v>5783.8</v>
      </c>
      <c r="K33" s="130"/>
      <c r="L33" s="150">
        <v>388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1469.7</v>
      </c>
      <c r="D34" s="1"/>
      <c r="E34" s="1"/>
      <c r="F34" s="1"/>
      <c r="G34" s="1"/>
      <c r="H34" s="2">
        <v>1325.3</v>
      </c>
      <c r="I34" s="1"/>
      <c r="J34" s="1"/>
      <c r="K34" s="130"/>
      <c r="L34" s="2">
        <v>144.40000000000009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4702.1000000000004</v>
      </c>
      <c r="D35" s="1"/>
      <c r="E35" s="1"/>
      <c r="F35" s="1"/>
      <c r="G35" s="1"/>
      <c r="H35" s="1">
        <v>4458.5</v>
      </c>
      <c r="I35" s="1"/>
      <c r="J35" s="1"/>
      <c r="K35" s="130"/>
      <c r="L35" s="2">
        <v>243.60000000000036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27929.899999999991</v>
      </c>
      <c r="F38" s="1"/>
      <c r="G38" s="1"/>
      <c r="H38" s="1"/>
      <c r="I38" s="1"/>
      <c r="J38" s="150">
        <v>29405.100000000002</v>
      </c>
      <c r="K38" s="130"/>
      <c r="L38" s="150">
        <v>-1475.2000000000116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188">
        <v>29647.3</v>
      </c>
      <c r="F40" s="1"/>
      <c r="G40" s="1"/>
      <c r="H40" s="1"/>
      <c r="I40" s="1"/>
      <c r="J40" s="188">
        <v>26086.7</v>
      </c>
      <c r="K40" s="130"/>
      <c r="L40" s="2">
        <v>3560.5999999999985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188">
        <v>29614.799999999999</v>
      </c>
      <c r="D41" s="1"/>
      <c r="E41" s="1"/>
      <c r="F41" s="1"/>
      <c r="G41" s="1"/>
      <c r="H41" s="188">
        <v>26069.4</v>
      </c>
      <c r="I41" s="1"/>
      <c r="J41" s="1"/>
      <c r="K41" s="130"/>
      <c r="L41" s="2">
        <v>3545.3999999999978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188">
        <v>32.799999999999997</v>
      </c>
      <c r="D42" s="1"/>
      <c r="E42" s="1"/>
      <c r="F42" s="1"/>
      <c r="G42" s="1"/>
      <c r="H42" s="188">
        <v>3.7</v>
      </c>
      <c r="I42" s="1"/>
      <c r="J42" s="1"/>
      <c r="K42" s="130"/>
      <c r="L42" s="2">
        <v>29.099999999999998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188">
        <v>-0.3</v>
      </c>
      <c r="D43" s="1"/>
      <c r="E43" s="1"/>
      <c r="F43" s="1"/>
      <c r="G43" s="1"/>
      <c r="H43" s="189">
        <v>13.6</v>
      </c>
      <c r="I43" s="1"/>
      <c r="J43" s="1"/>
      <c r="K43" s="130"/>
      <c r="L43" s="2">
        <v>-13.9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131</v>
      </c>
      <c r="F45" s="1"/>
      <c r="G45" s="1"/>
      <c r="H45" s="1"/>
      <c r="I45" s="1"/>
      <c r="J45" s="150">
        <v>131.1</v>
      </c>
      <c r="K45" s="130"/>
      <c r="L45" s="150">
        <v>-9.9999999999994316E-2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144.9</v>
      </c>
      <c r="F47" s="1"/>
      <c r="G47" s="1"/>
      <c r="H47" s="1"/>
      <c r="I47" s="1"/>
      <c r="J47" s="150">
        <v>142.9</v>
      </c>
      <c r="K47" s="130"/>
      <c r="L47" s="150">
        <v>2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-1993.3000000000088</v>
      </c>
      <c r="F49" s="3"/>
      <c r="G49" s="3"/>
      <c r="H49" s="3"/>
      <c r="I49" s="3"/>
      <c r="J49" s="154">
        <v>3044.4000000000015</v>
      </c>
      <c r="K49" s="137"/>
      <c r="L49" s="154">
        <v>-5037.7000000000098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3779.1</v>
      </c>
      <c r="F51" s="1"/>
      <c r="G51" s="1"/>
      <c r="H51" s="1"/>
      <c r="I51" s="1"/>
      <c r="J51" s="150">
        <v>19172.2</v>
      </c>
      <c r="K51" s="130"/>
      <c r="L51" s="150">
        <v>-15393.1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3779.1</v>
      </c>
      <c r="D52" s="1"/>
      <c r="E52" s="1"/>
      <c r="F52" s="1"/>
      <c r="G52" s="1"/>
      <c r="H52" s="1">
        <v>19172.2</v>
      </c>
      <c r="I52" s="1"/>
      <c r="J52" s="1"/>
      <c r="K52" s="130"/>
      <c r="L52" s="2">
        <v>-15393.1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226.7</v>
      </c>
      <c r="F54" s="1"/>
      <c r="G54" s="1"/>
      <c r="H54" s="1"/>
      <c r="I54" s="1"/>
      <c r="J54" s="150">
        <v>7361.5</v>
      </c>
      <c r="K54" s="130"/>
      <c r="L54" s="150">
        <v>-7134.8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226.7</v>
      </c>
      <c r="D55" s="1"/>
      <c r="E55" s="1"/>
      <c r="F55" s="1"/>
      <c r="G55" s="1"/>
      <c r="H55" s="1">
        <v>7361.5</v>
      </c>
      <c r="I55" s="1"/>
      <c r="J55" s="1"/>
      <c r="K55" s="130"/>
      <c r="L55" s="2">
        <v>-7134.8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3552.4</v>
      </c>
      <c r="F57" s="3"/>
      <c r="G57" s="3"/>
      <c r="H57" s="1"/>
      <c r="I57" s="1"/>
      <c r="J57" s="154">
        <v>11810.7</v>
      </c>
      <c r="K57" s="137"/>
      <c r="L57" s="154">
        <v>-8258.3000000000011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1559.0999999999913</v>
      </c>
      <c r="F61" s="3"/>
      <c r="G61" s="3"/>
      <c r="H61" s="1"/>
      <c r="I61" s="1"/>
      <c r="J61" s="154">
        <v>14855.100000000002</v>
      </c>
      <c r="K61" s="137"/>
      <c r="L61" s="154">
        <v>-13296.000000000011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C22" sqref="C22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33203125" style="27" bestFit="1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92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203" t="s">
        <v>102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13" customFormat="1" ht="23.25" x14ac:dyDescent="0.35">
      <c r="A3" s="203" t="s">
        <v>140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141</v>
      </c>
      <c r="D9" s="37"/>
      <c r="E9" s="35"/>
      <c r="F9" s="36" t="s">
        <v>139</v>
      </c>
      <c r="G9" s="37"/>
      <c r="H9" s="35"/>
      <c r="I9" s="38" t="s">
        <v>103</v>
      </c>
      <c r="J9" s="39"/>
      <c r="K9" s="35"/>
      <c r="L9" s="35"/>
      <c r="M9" s="36" t="s">
        <v>141</v>
      </c>
      <c r="N9" s="35"/>
      <c r="O9" s="35"/>
      <c r="P9" s="36" t="s">
        <v>139</v>
      </c>
      <c r="Q9" s="35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93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146181.4</v>
      </c>
      <c r="E12" s="60"/>
      <c r="F12" s="58"/>
      <c r="G12" s="59">
        <v>134687.20000000001</v>
      </c>
      <c r="H12" s="61"/>
      <c r="I12" s="62">
        <v>11494.199999999983</v>
      </c>
      <c r="J12" s="63"/>
      <c r="K12" s="57" t="s">
        <v>38</v>
      </c>
      <c r="L12" s="57"/>
      <c r="M12" s="64"/>
      <c r="N12" s="62">
        <v>125029.1</v>
      </c>
      <c r="O12" s="57"/>
      <c r="P12" s="64"/>
      <c r="Q12" s="62">
        <v>125417.60000000001</v>
      </c>
      <c r="R12" s="40"/>
      <c r="S12" s="65">
        <v>-388.5</v>
      </c>
    </row>
    <row r="13" spans="1:19" x14ac:dyDescent="0.2">
      <c r="A13" s="66" t="s">
        <v>39</v>
      </c>
      <c r="B13" s="67"/>
      <c r="C13" s="58"/>
      <c r="D13" s="169">
        <v>-126.8</v>
      </c>
      <c r="E13" s="68"/>
      <c r="F13" s="58"/>
      <c r="G13" s="166">
        <v>-127.1</v>
      </c>
      <c r="H13" s="69"/>
      <c r="I13" s="62">
        <v>0.29999999999999716</v>
      </c>
      <c r="J13" s="63"/>
      <c r="K13" s="57" t="s">
        <v>43</v>
      </c>
      <c r="L13" s="57"/>
      <c r="M13" s="61">
        <v>125029.1</v>
      </c>
      <c r="N13" s="64"/>
      <c r="O13" s="70"/>
      <c r="P13" s="61">
        <v>125417.60000000001</v>
      </c>
      <c r="Q13" s="64"/>
      <c r="R13" s="40"/>
      <c r="S13" s="71">
        <v>-388.5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765078.8</v>
      </c>
      <c r="O15" s="57"/>
      <c r="P15" s="64"/>
      <c r="Q15" s="62">
        <v>765078.8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765078.8</v>
      </c>
      <c r="N16" s="64"/>
      <c r="O16" s="70"/>
      <c r="P16" s="61">
        <v>765078.8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142995.70000000001</v>
      </c>
      <c r="E17" s="60"/>
      <c r="F17" s="58"/>
      <c r="G17" s="81">
        <v>117447.9</v>
      </c>
      <c r="H17" s="61"/>
      <c r="I17" s="62">
        <v>25547.800000000017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142995.70000000001</v>
      </c>
      <c r="D18" s="58"/>
      <c r="E18" s="58"/>
      <c r="F18" s="82">
        <v>117447.9</v>
      </c>
      <c r="G18" s="58"/>
      <c r="H18" s="70"/>
      <c r="I18" s="73">
        <v>25547.800000000017</v>
      </c>
      <c r="J18" s="63"/>
      <c r="K18" s="57" t="s">
        <v>50</v>
      </c>
      <c r="L18" s="57"/>
      <c r="M18" s="64"/>
      <c r="N18" s="62">
        <v>21656.7</v>
      </c>
      <c r="O18" s="57"/>
      <c r="P18" s="64"/>
      <c r="Q18" s="62">
        <v>17194.7</v>
      </c>
      <c r="R18" s="40"/>
      <c r="S18" s="65">
        <v>4462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7761.3</v>
      </c>
      <c r="N19" s="64"/>
      <c r="O19" s="70"/>
      <c r="P19" s="61">
        <v>2807.3</v>
      </c>
      <c r="Q19" s="64"/>
      <c r="R19" s="40"/>
      <c r="S19" s="71">
        <v>4954</v>
      </c>
    </row>
    <row r="20" spans="1:19" x14ac:dyDescent="0.2">
      <c r="A20" s="56" t="s">
        <v>107</v>
      </c>
      <c r="B20" s="57"/>
      <c r="C20" s="58"/>
      <c r="D20" s="81">
        <v>3036707.6202848</v>
      </c>
      <c r="E20" s="60"/>
      <c r="F20" s="58"/>
      <c r="G20" s="81">
        <v>3080978.5</v>
      </c>
      <c r="H20" s="61"/>
      <c r="I20" s="62">
        <v>-44270.879715200048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13895.4</v>
      </c>
      <c r="N21" s="64"/>
      <c r="O21" s="70"/>
      <c r="P21" s="61">
        <v>14387.4</v>
      </c>
      <c r="Q21" s="64"/>
      <c r="R21" s="40"/>
      <c r="S21" s="71">
        <v>-492</v>
      </c>
    </row>
    <row r="22" spans="1:19" x14ac:dyDescent="0.2">
      <c r="A22" s="56" t="s">
        <v>106</v>
      </c>
      <c r="B22" s="57"/>
      <c r="C22" s="82">
        <v>3036707.6202848</v>
      </c>
      <c r="D22" s="58"/>
      <c r="E22" s="58"/>
      <c r="F22" s="82">
        <v>3080978.5</v>
      </c>
      <c r="G22" s="58"/>
      <c r="H22" s="70"/>
      <c r="I22" s="73">
        <v>-44270.879715200048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3268646.7658808501</v>
      </c>
      <c r="D23" s="58"/>
      <c r="E23" s="58"/>
      <c r="F23" s="82">
        <v>3289558.1</v>
      </c>
      <c r="G23" s="58"/>
      <c r="H23" s="70"/>
      <c r="I23" s="73">
        <v>-20911.334119149949</v>
      </c>
      <c r="J23" s="63"/>
      <c r="K23" s="57" t="s">
        <v>57</v>
      </c>
      <c r="L23" s="57"/>
      <c r="M23" s="64"/>
      <c r="N23" s="62">
        <v>2257.1999999999998</v>
      </c>
      <c r="O23" s="57"/>
      <c r="P23" s="64"/>
      <c r="Q23" s="62">
        <v>2277.3000000000002</v>
      </c>
      <c r="R23" s="40"/>
      <c r="S23" s="65">
        <v>-20.100000000000364</v>
      </c>
    </row>
    <row r="24" spans="1:19" x14ac:dyDescent="0.2">
      <c r="A24" s="56" t="s">
        <v>49</v>
      </c>
      <c r="B24" s="57"/>
      <c r="C24" s="82">
        <v>93504.604731219995</v>
      </c>
      <c r="D24" s="58"/>
      <c r="E24" s="58"/>
      <c r="F24" s="82">
        <v>101229</v>
      </c>
      <c r="G24" s="58"/>
      <c r="H24" s="70"/>
      <c r="I24" s="73">
        <v>-7724.3952687800047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46177.559518490001</v>
      </c>
      <c r="D25" s="58"/>
      <c r="E25" s="58"/>
      <c r="F25" s="82">
        <v>38714.400000000001</v>
      </c>
      <c r="G25" s="58"/>
      <c r="H25" s="70"/>
      <c r="I25" s="73">
        <v>7463.1595184899998</v>
      </c>
      <c r="J25" s="63"/>
      <c r="K25" s="57" t="s">
        <v>58</v>
      </c>
      <c r="L25" s="57"/>
      <c r="M25" s="64"/>
      <c r="N25" s="62">
        <v>320021</v>
      </c>
      <c r="O25" s="57"/>
      <c r="P25" s="64"/>
      <c r="Q25" s="62">
        <v>335079.7</v>
      </c>
      <c r="R25" s="40"/>
      <c r="S25" s="65">
        <v>-15058.700000000012</v>
      </c>
    </row>
    <row r="26" spans="1:19" x14ac:dyDescent="0.2">
      <c r="A26" s="56" t="s">
        <v>53</v>
      </c>
      <c r="B26" s="57"/>
      <c r="C26" s="82">
        <v>65424.625406370003</v>
      </c>
      <c r="D26" s="58"/>
      <c r="E26" s="58"/>
      <c r="F26" s="82">
        <v>60805.1</v>
      </c>
      <c r="G26" s="58"/>
      <c r="H26" s="70"/>
      <c r="I26" s="73">
        <v>4619.5254063700049</v>
      </c>
      <c r="J26" s="63"/>
      <c r="K26" s="57" t="s">
        <v>59</v>
      </c>
      <c r="L26" s="57"/>
      <c r="M26" s="61">
        <v>154.5</v>
      </c>
      <c r="N26" s="64"/>
      <c r="O26" s="70"/>
      <c r="P26" s="61">
        <v>160</v>
      </c>
      <c r="Q26" s="64"/>
      <c r="R26" s="40"/>
      <c r="S26" s="71">
        <v>-5.5</v>
      </c>
    </row>
    <row r="27" spans="1:19" x14ac:dyDescent="0.2">
      <c r="A27" s="56" t="s">
        <v>55</v>
      </c>
      <c r="B27" s="57"/>
      <c r="C27" s="82">
        <v>61743.764747870002</v>
      </c>
      <c r="D27" s="58"/>
      <c r="E27" s="58"/>
      <c r="F27" s="82">
        <v>59838.3</v>
      </c>
      <c r="G27" s="58"/>
      <c r="H27" s="70"/>
      <c r="I27" s="73">
        <v>1905.464747869999</v>
      </c>
      <c r="J27" s="63"/>
      <c r="K27" s="57" t="s">
        <v>60</v>
      </c>
      <c r="L27" s="57"/>
      <c r="M27" s="61">
        <v>122751.5</v>
      </c>
      <c r="N27" s="64"/>
      <c r="O27" s="70"/>
      <c r="P27" s="61">
        <v>149022.20000000001</v>
      </c>
      <c r="Q27" s="64"/>
      <c r="R27" s="40"/>
      <c r="S27" s="71">
        <v>-26270.700000000012</v>
      </c>
    </row>
    <row r="28" spans="1:19" x14ac:dyDescent="0.2">
      <c r="A28" s="56" t="s">
        <v>45</v>
      </c>
      <c r="B28" s="57"/>
      <c r="C28" s="168">
        <v>-498789.7</v>
      </c>
      <c r="D28" s="58"/>
      <c r="E28" s="58"/>
      <c r="F28" s="167">
        <v>-469166.4</v>
      </c>
      <c r="G28" s="58"/>
      <c r="H28" s="70"/>
      <c r="I28" s="73">
        <v>-29623.299999999988</v>
      </c>
      <c r="J28" s="63"/>
      <c r="K28" s="57" t="s">
        <v>43</v>
      </c>
      <c r="L28" s="57"/>
      <c r="M28" s="61">
        <v>197115</v>
      </c>
      <c r="N28" s="64"/>
      <c r="O28" s="70"/>
      <c r="P28" s="61">
        <v>185897.5</v>
      </c>
      <c r="Q28" s="64"/>
      <c r="R28" s="40"/>
      <c r="S28" s="71">
        <v>11217.5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12970</v>
      </c>
      <c r="O30" s="57"/>
      <c r="P30" s="64"/>
      <c r="Q30" s="62">
        <v>11577.1</v>
      </c>
      <c r="R30" s="40"/>
      <c r="S30" s="65">
        <v>1392.8999999999996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2139.6</v>
      </c>
      <c r="N31" s="64"/>
      <c r="O31" s="70"/>
      <c r="P31" s="61">
        <v>1841.9</v>
      </c>
      <c r="Q31" s="64"/>
      <c r="R31" s="40"/>
      <c r="S31" s="71">
        <v>297.69999999999982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1103.4000000000001</v>
      </c>
      <c r="N32" s="64"/>
      <c r="O32" s="70"/>
      <c r="P32" s="61">
        <v>1360.5</v>
      </c>
      <c r="Q32" s="64"/>
      <c r="R32" s="40"/>
      <c r="S32" s="71">
        <v>-257.09999999999991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9727</v>
      </c>
      <c r="N33" s="64"/>
      <c r="O33" s="70"/>
      <c r="P33" s="61">
        <v>8374.7000000000007</v>
      </c>
      <c r="Q33" s="64"/>
      <c r="R33" s="40"/>
      <c r="S33" s="71">
        <v>1352.2999999999993</v>
      </c>
    </row>
    <row r="34" spans="1:19" x14ac:dyDescent="0.2">
      <c r="A34" s="56" t="s">
        <v>61</v>
      </c>
      <c r="B34" s="57"/>
      <c r="C34" s="167">
        <v>0</v>
      </c>
      <c r="E34" s="68"/>
      <c r="F34" s="167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1247012.7999999998</v>
      </c>
      <c r="O35" s="57"/>
      <c r="P35" s="64"/>
      <c r="Q35" s="62">
        <v>1256625.2000000002</v>
      </c>
      <c r="R35" s="40"/>
      <c r="S35" s="65">
        <v>-9612.4000000003725</v>
      </c>
    </row>
    <row r="36" spans="1:19" ht="13.5" customHeight="1" x14ac:dyDescent="0.2">
      <c r="A36" s="56" t="s">
        <v>63</v>
      </c>
      <c r="B36" s="57"/>
      <c r="C36" s="58"/>
      <c r="D36" s="81">
        <v>6172.4000000000015</v>
      </c>
      <c r="E36" s="60"/>
      <c r="F36" s="58"/>
      <c r="G36" s="81">
        <v>8290.1999999999971</v>
      </c>
      <c r="H36" s="61"/>
      <c r="I36" s="62">
        <v>-2117.7999999999956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5069.8999999999996</v>
      </c>
      <c r="D37" s="58"/>
      <c r="E37" s="58"/>
      <c r="F37" s="82">
        <v>4743.2</v>
      </c>
      <c r="G37" s="58"/>
      <c r="H37" s="70"/>
      <c r="I37" s="73">
        <v>326.69999999999982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3120.3</v>
      </c>
      <c r="D38" s="58"/>
      <c r="E38" s="58"/>
      <c r="F38" s="82">
        <v>4430.8999999999996</v>
      </c>
      <c r="G38" s="58"/>
      <c r="H38" s="70"/>
      <c r="I38" s="73">
        <v>-1310.5999999999995</v>
      </c>
      <c r="J38" s="63"/>
      <c r="K38" s="57" t="s">
        <v>69</v>
      </c>
      <c r="L38" s="57"/>
      <c r="M38" s="64"/>
      <c r="N38" s="62">
        <v>1247012.7999999998</v>
      </c>
      <c r="O38" s="57"/>
      <c r="P38" s="64"/>
      <c r="Q38" s="62">
        <v>1256625.2000000002</v>
      </c>
      <c r="R38" s="40"/>
      <c r="S38" s="65">
        <v>-9612.4000000003725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6998.5</v>
      </c>
      <c r="D40" s="58"/>
      <c r="E40" s="58"/>
      <c r="F40" s="82">
        <v>8108.1</v>
      </c>
      <c r="G40" s="58"/>
      <c r="H40" s="70"/>
      <c r="I40" s="73">
        <v>-1109.6000000000004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-9016.2999999999993</v>
      </c>
      <c r="D41" s="58"/>
      <c r="E41" s="87"/>
      <c r="F41" s="167">
        <v>-8992</v>
      </c>
      <c r="G41" s="58"/>
      <c r="H41" s="70"/>
      <c r="I41" s="73">
        <v>-24.299999999999272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2109440.59</v>
      </c>
      <c r="O42" s="57"/>
      <c r="P42" s="64"/>
      <c r="Q42" s="62">
        <v>2109274.17</v>
      </c>
      <c r="R42" s="40"/>
      <c r="S42" s="65">
        <v>166.41999999992549</v>
      </c>
    </row>
    <row r="43" spans="1:19" x14ac:dyDescent="0.2">
      <c r="A43" s="56" t="s">
        <v>104</v>
      </c>
      <c r="B43" s="57"/>
      <c r="C43" s="58"/>
      <c r="D43" s="81">
        <v>402.23</v>
      </c>
      <c r="E43" s="60"/>
      <c r="F43" s="58"/>
      <c r="G43" s="81">
        <v>402.23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2135.23</v>
      </c>
      <c r="D44" s="58"/>
      <c r="E44" s="58"/>
      <c r="F44" s="82">
        <v>2135.23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805527</v>
      </c>
      <c r="O44" s="57"/>
      <c r="P44" s="64"/>
      <c r="Q44" s="62">
        <v>805470.4</v>
      </c>
      <c r="R44" s="40"/>
      <c r="S44" s="65">
        <v>56.599999999976717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805527</v>
      </c>
      <c r="N45" s="64"/>
      <c r="O45" s="70"/>
      <c r="P45" s="61">
        <v>805470.4</v>
      </c>
      <c r="Q45" s="64"/>
      <c r="R45" s="40"/>
      <c r="S45" s="71">
        <v>56.599999999976717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12484.6</v>
      </c>
      <c r="E47" s="60"/>
      <c r="F47" s="58"/>
      <c r="G47" s="81">
        <v>12427.4</v>
      </c>
      <c r="H47" s="61"/>
      <c r="I47" s="62">
        <v>57.200000000000728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11516.5</v>
      </c>
      <c r="D48" s="58"/>
      <c r="E48" s="58"/>
      <c r="F48" s="82">
        <v>11330.8</v>
      </c>
      <c r="G48" s="58"/>
      <c r="H48" s="70"/>
      <c r="I48" s="73">
        <v>185.70000000000073</v>
      </c>
      <c r="J48" s="63"/>
      <c r="K48" s="57" t="s">
        <v>77</v>
      </c>
      <c r="L48" s="57"/>
      <c r="M48" s="64"/>
      <c r="N48" s="62">
        <v>370226</v>
      </c>
      <c r="O48" s="57"/>
      <c r="P48" s="64"/>
      <c r="Q48" s="62">
        <v>371675.28</v>
      </c>
      <c r="R48" s="40"/>
      <c r="S48" s="65">
        <v>-1449.2800000000279</v>
      </c>
    </row>
    <row r="49" spans="1:19" x14ac:dyDescent="0.2">
      <c r="A49" s="56" t="s">
        <v>76</v>
      </c>
      <c r="B49" s="57"/>
      <c r="C49" s="82">
        <v>3218.9</v>
      </c>
      <c r="D49" s="58"/>
      <c r="E49" s="58"/>
      <c r="F49" s="82">
        <v>3220.3</v>
      </c>
      <c r="G49" s="58"/>
      <c r="H49" s="70"/>
      <c r="I49" s="73">
        <v>-1.4000000000000909</v>
      </c>
      <c r="J49" s="63"/>
      <c r="K49" s="57" t="s">
        <v>79</v>
      </c>
      <c r="L49" s="57"/>
      <c r="M49" s="61">
        <v>370226</v>
      </c>
      <c r="N49" s="64"/>
      <c r="O49" s="70"/>
      <c r="P49" s="61">
        <v>371675.28</v>
      </c>
      <c r="Q49" s="64"/>
      <c r="R49" s="40"/>
      <c r="S49" s="71">
        <v>-1449.2800000000279</v>
      </c>
    </row>
    <row r="50" spans="1:19" x14ac:dyDescent="0.2">
      <c r="A50" s="56" t="s">
        <v>78</v>
      </c>
      <c r="B50" s="57"/>
      <c r="C50" s="82">
        <v>6224.8</v>
      </c>
      <c r="D50" s="58"/>
      <c r="E50" s="58"/>
      <c r="F50" s="82">
        <v>6204.9</v>
      </c>
      <c r="G50" s="58"/>
      <c r="H50" s="70"/>
      <c r="I50" s="73">
        <v>19.900000000000546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429.6</v>
      </c>
      <c r="D51" s="58"/>
      <c r="E51" s="58"/>
      <c r="F51" s="82">
        <v>429.6</v>
      </c>
      <c r="G51" s="58"/>
      <c r="H51" s="70"/>
      <c r="I51" s="73">
        <v>0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-8355.7999999999993</v>
      </c>
      <c r="D52" s="58"/>
      <c r="E52" s="87"/>
      <c r="F52" s="167">
        <v>-8208.7999999999993</v>
      </c>
      <c r="G52" s="58"/>
      <c r="H52" s="70"/>
      <c r="I52" s="73">
        <v>-147</v>
      </c>
      <c r="J52" s="63"/>
      <c r="K52" s="57" t="s">
        <v>82</v>
      </c>
      <c r="L52" s="57"/>
      <c r="M52" s="64"/>
      <c r="N52" s="62">
        <v>111157.71</v>
      </c>
      <c r="O52" s="57"/>
      <c r="P52" s="64"/>
      <c r="Q52" s="62">
        <v>111157.71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-549.4</v>
      </c>
      <c r="D53" s="58"/>
      <c r="E53" s="87"/>
      <c r="F53" s="167">
        <v>-549.4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9412.4</v>
      </c>
      <c r="N54" s="64"/>
      <c r="O54" s="70"/>
      <c r="P54" s="61">
        <v>9412.4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2223.7999999999997</v>
      </c>
      <c r="E55" s="60"/>
      <c r="F55" s="58"/>
      <c r="G55" s="81">
        <v>2380.6999999999998</v>
      </c>
      <c r="H55" s="61"/>
      <c r="I55" s="62">
        <v>-156.90000000000009</v>
      </c>
      <c r="J55" s="63"/>
      <c r="K55" s="57" t="s">
        <v>86</v>
      </c>
      <c r="L55" s="57"/>
      <c r="M55" s="61">
        <v>100635.21</v>
      </c>
      <c r="N55" s="64"/>
      <c r="O55" s="70"/>
      <c r="P55" s="61">
        <v>100635.21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716.2</v>
      </c>
      <c r="D56" s="58"/>
      <c r="E56" s="58"/>
      <c r="F56" s="82">
        <v>867.4</v>
      </c>
      <c r="G56" s="58"/>
      <c r="H56" s="70"/>
      <c r="I56" s="73">
        <v>-151.19999999999993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1509</v>
      </c>
      <c r="D57" s="58"/>
      <c r="E57" s="58"/>
      <c r="F57" s="82">
        <v>1514.7</v>
      </c>
      <c r="G57" s="58"/>
      <c r="H57" s="70"/>
      <c r="I57" s="73">
        <v>-5.7000000000000455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-1.4</v>
      </c>
      <c r="D58" s="58"/>
      <c r="E58" s="87"/>
      <c r="F58" s="168">
        <v>-1.4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9412.4</v>
      </c>
      <c r="E60" s="60"/>
      <c r="F60" s="58"/>
      <c r="G60" s="81">
        <v>9412.4</v>
      </c>
      <c r="H60" s="61"/>
      <c r="I60" s="62">
        <v>0</v>
      </c>
      <c r="J60" s="63"/>
      <c r="K60" s="57" t="s">
        <v>88</v>
      </c>
      <c r="L60" s="57"/>
      <c r="M60" s="64"/>
      <c r="N60" s="62">
        <v>610952.98</v>
      </c>
      <c r="O60" s="57"/>
      <c r="P60" s="64"/>
      <c r="Q60" s="62">
        <v>610952.98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9412.4</v>
      </c>
      <c r="D62" s="58"/>
      <c r="E62" s="58"/>
      <c r="F62" s="82">
        <v>9412.4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211576.9</v>
      </c>
      <c r="O62" s="57"/>
      <c r="P62" s="64"/>
      <c r="Q62" s="81">
        <v>210017.8</v>
      </c>
      <c r="R62" s="40"/>
      <c r="S62" s="65">
        <v>1559.1000000000058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3356453.3502847999</v>
      </c>
      <c r="E66" s="60"/>
      <c r="F66" s="58"/>
      <c r="G66" s="81">
        <v>3365899.43</v>
      </c>
      <c r="H66" s="61"/>
      <c r="I66" s="62">
        <v>-9446.0797152002342</v>
      </c>
      <c r="J66" s="63"/>
      <c r="K66" s="57" t="s">
        <v>90</v>
      </c>
      <c r="L66" s="57"/>
      <c r="M66" s="64"/>
      <c r="N66" s="62">
        <v>3356453.3899999997</v>
      </c>
      <c r="O66" s="57"/>
      <c r="P66" s="64"/>
      <c r="Q66" s="62">
        <v>3365899.37</v>
      </c>
      <c r="R66" s="40"/>
      <c r="S66" s="65">
        <v>-9445.980000000447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9301.7999999999993</v>
      </c>
      <c r="E69" s="57"/>
      <c r="F69" s="70"/>
      <c r="G69" s="62">
        <v>9301.7999999999993</v>
      </c>
      <c r="H69" s="61"/>
      <c r="I69" s="62">
        <v>0</v>
      </c>
      <c r="J69" s="96"/>
      <c r="K69" s="57" t="s">
        <v>93</v>
      </c>
      <c r="L69" s="57"/>
      <c r="M69" s="64"/>
      <c r="N69" s="62">
        <v>9301.7999999999993</v>
      </c>
      <c r="O69" s="57"/>
      <c r="P69" s="64"/>
      <c r="Q69" s="62">
        <v>9317.7000000000007</v>
      </c>
      <c r="R69" s="40"/>
      <c r="S69" s="65">
        <v>-15.900000000001455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9301.7999999999993</v>
      </c>
      <c r="N70" s="64"/>
      <c r="O70" s="70"/>
      <c r="P70" s="61">
        <v>9317.7000000000007</v>
      </c>
      <c r="Q70" s="64"/>
      <c r="R70" s="40"/>
      <c r="S70" s="71">
        <v>-15.900000000001455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140203.29999999999</v>
      </c>
      <c r="E72" s="57"/>
      <c r="F72" s="70"/>
      <c r="G72" s="62">
        <v>148178.6</v>
      </c>
      <c r="H72" s="61"/>
      <c r="I72" s="62">
        <v>-7975.3000000000175</v>
      </c>
      <c r="J72" s="96"/>
      <c r="K72" s="57" t="s">
        <v>96</v>
      </c>
      <c r="L72" s="57"/>
      <c r="M72" s="64"/>
      <c r="N72" s="62">
        <v>140203.29999999999</v>
      </c>
      <c r="O72" s="57"/>
      <c r="P72" s="64"/>
      <c r="Q72" s="62">
        <v>148178.6</v>
      </c>
      <c r="R72" s="40"/>
      <c r="S72" s="65">
        <v>-7975.3000000000175</v>
      </c>
    </row>
    <row r="73" spans="1:19" x14ac:dyDescent="0.2">
      <c r="A73" s="56" t="s">
        <v>23</v>
      </c>
      <c r="B73" s="57"/>
      <c r="C73" s="82">
        <v>140203.29999999999</v>
      </c>
      <c r="D73" s="70"/>
      <c r="E73" s="70"/>
      <c r="F73" s="61">
        <v>148178.6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4518768.9000000004</v>
      </c>
      <c r="E75" s="57"/>
      <c r="F75" s="70"/>
      <c r="G75" s="62">
        <v>4449993.2</v>
      </c>
      <c r="H75" s="61"/>
      <c r="I75" s="62">
        <v>68775.700000000186</v>
      </c>
      <c r="J75" s="96"/>
      <c r="K75" s="57" t="s">
        <v>98</v>
      </c>
      <c r="L75" s="57"/>
      <c r="M75" s="64"/>
      <c r="N75" s="62">
        <v>4518768.9000000004</v>
      </c>
      <c r="O75" s="57"/>
      <c r="P75" s="64"/>
      <c r="Q75" s="62">
        <v>4449993.2</v>
      </c>
      <c r="R75" s="40"/>
      <c r="S75" s="65">
        <v>68775.700000000186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6221805.7000000002</v>
      </c>
      <c r="E77" s="57"/>
      <c r="F77" s="70"/>
      <c r="G77" s="62">
        <v>6249048.2999999998</v>
      </c>
      <c r="H77" s="61"/>
      <c r="I77" s="62">
        <v>-27242.599999999627</v>
      </c>
      <c r="J77" s="96"/>
      <c r="K77" s="57" t="s">
        <v>100</v>
      </c>
      <c r="L77" s="57"/>
      <c r="M77" s="64"/>
      <c r="N77" s="62">
        <v>6221805.7000000002</v>
      </c>
      <c r="O77" s="57"/>
      <c r="P77" s="64"/>
      <c r="Q77" s="62">
        <v>6249048.2999999998</v>
      </c>
      <c r="R77" s="40"/>
      <c r="S77" s="65">
        <v>-27242.599999999627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10890079.699999999</v>
      </c>
      <c r="E79" s="57"/>
      <c r="F79" s="70"/>
      <c r="G79" s="62">
        <v>10856521.9</v>
      </c>
      <c r="H79" s="61"/>
      <c r="I79" s="62">
        <v>33557.799999998882</v>
      </c>
      <c r="J79" s="96"/>
      <c r="K79" s="57" t="s">
        <v>101</v>
      </c>
      <c r="L79" s="57"/>
      <c r="M79" s="64"/>
      <c r="N79" s="62">
        <v>10890079.699999999</v>
      </c>
      <c r="O79" s="57"/>
      <c r="P79" s="64"/>
      <c r="Q79" s="62">
        <v>10856521.9</v>
      </c>
      <c r="R79" s="40"/>
      <c r="S79" s="65">
        <v>33557.799999998882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A13" sqref="A13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.33203125" style="27" bestFit="1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199"/>
      <c r="H1" s="199"/>
      <c r="I1" s="199"/>
      <c r="J1" s="199"/>
      <c r="K1" s="194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203" t="s">
        <v>102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s="13" customFormat="1" ht="23.25" x14ac:dyDescent="0.35">
      <c r="A3" s="203" t="s">
        <v>224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200"/>
      <c r="N4" s="200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34</v>
      </c>
    </row>
    <row r="8" spans="1:19" ht="15.75" thickTop="1" x14ac:dyDescent="0.2">
      <c r="A8" s="28" t="s">
        <v>35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36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225</v>
      </c>
      <c r="D9" s="37"/>
      <c r="E9" s="35"/>
      <c r="F9" s="36" t="s">
        <v>141</v>
      </c>
      <c r="G9" s="37"/>
      <c r="H9" s="35"/>
      <c r="I9" s="38" t="s">
        <v>103</v>
      </c>
      <c r="J9" s="39"/>
      <c r="K9" s="35"/>
      <c r="L9" s="35"/>
      <c r="M9" s="36" t="s">
        <v>225</v>
      </c>
      <c r="N9" s="35"/>
      <c r="O9" s="35"/>
      <c r="P9" s="36" t="s">
        <v>141</v>
      </c>
      <c r="Q9" s="37"/>
      <c r="R9" s="40"/>
      <c r="S9" s="41" t="s">
        <v>103</v>
      </c>
    </row>
    <row r="10" spans="1:19" s="51" customFormat="1" ht="15.75" thickBot="1" x14ac:dyDescent="0.3">
      <c r="A10" s="42"/>
      <c r="B10" s="43"/>
      <c r="C10" s="201" t="s">
        <v>5</v>
      </c>
      <c r="D10" s="201"/>
      <c r="E10" s="44"/>
      <c r="F10" s="195" t="s">
        <v>5</v>
      </c>
      <c r="G10" s="46"/>
      <c r="H10" s="46"/>
      <c r="I10" s="46"/>
      <c r="J10" s="47"/>
      <c r="K10" s="43"/>
      <c r="L10" s="43"/>
      <c r="M10" s="201" t="s">
        <v>5</v>
      </c>
      <c r="N10" s="201"/>
      <c r="O10" s="44"/>
      <c r="P10" s="48" t="s">
        <v>5</v>
      </c>
      <c r="Q10" s="44"/>
      <c r="R10" s="49"/>
      <c r="S10" s="50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2"/>
      <c r="J11" s="53"/>
      <c r="K11" s="35"/>
      <c r="L11" s="35"/>
      <c r="M11" s="35"/>
      <c r="N11" s="35"/>
      <c r="O11" s="35"/>
      <c r="P11" s="35"/>
      <c r="Q11" s="54"/>
      <c r="R11" s="40"/>
      <c r="S11" s="55"/>
    </row>
    <row r="12" spans="1:19" x14ac:dyDescent="0.2">
      <c r="A12" s="56" t="s">
        <v>37</v>
      </c>
      <c r="B12" s="57"/>
      <c r="C12" s="58"/>
      <c r="D12" s="59">
        <v>112747.2</v>
      </c>
      <c r="E12" s="60"/>
      <c r="F12" s="58"/>
      <c r="G12" s="59">
        <v>146181.4</v>
      </c>
      <c r="H12" s="61"/>
      <c r="I12" s="62">
        <v>-33434.199999999997</v>
      </c>
      <c r="J12" s="63"/>
      <c r="K12" s="57" t="s">
        <v>38</v>
      </c>
      <c r="L12" s="57"/>
      <c r="M12" s="64"/>
      <c r="N12" s="62">
        <v>127717.2</v>
      </c>
      <c r="O12" s="57"/>
      <c r="P12" s="64"/>
      <c r="Q12" s="62">
        <v>125029.1</v>
      </c>
      <c r="R12" s="40"/>
      <c r="S12" s="65">
        <v>2688.0999999999913</v>
      </c>
    </row>
    <row r="13" spans="1:19" x14ac:dyDescent="0.2">
      <c r="A13" s="66" t="s">
        <v>39</v>
      </c>
      <c r="B13" s="67"/>
      <c r="C13" s="58"/>
      <c r="D13" s="169">
        <v>-129.4</v>
      </c>
      <c r="E13" s="68"/>
      <c r="F13" s="58"/>
      <c r="G13" s="166">
        <v>-126.8</v>
      </c>
      <c r="H13" s="69"/>
      <c r="I13" s="62">
        <v>-2.6000000000000085</v>
      </c>
      <c r="J13" s="63"/>
      <c r="K13" s="57" t="s">
        <v>43</v>
      </c>
      <c r="L13" s="57"/>
      <c r="M13" s="61">
        <v>127717.2</v>
      </c>
      <c r="N13" s="64"/>
      <c r="O13" s="70"/>
      <c r="P13" s="61">
        <v>125029.1</v>
      </c>
      <c r="Q13" s="64"/>
      <c r="R13" s="40"/>
      <c r="S13" s="71">
        <v>2688.0999999999913</v>
      </c>
    </row>
    <row r="14" spans="1:19" x14ac:dyDescent="0.2">
      <c r="A14" s="72"/>
      <c r="B14" s="70"/>
      <c r="C14" s="58"/>
      <c r="D14" s="58"/>
      <c r="E14" s="58"/>
      <c r="F14" s="58"/>
      <c r="G14" s="58"/>
      <c r="H14" s="70"/>
      <c r="I14" s="73"/>
      <c r="J14" s="63"/>
      <c r="K14" s="57"/>
      <c r="L14" s="57"/>
      <c r="M14" s="74"/>
      <c r="N14" s="64"/>
      <c r="O14" s="70"/>
      <c r="P14" s="74"/>
      <c r="Q14" s="64"/>
      <c r="R14" s="40"/>
      <c r="S14" s="71"/>
    </row>
    <row r="15" spans="1:19" x14ac:dyDescent="0.2">
      <c r="A15" s="75" t="s">
        <v>40</v>
      </c>
      <c r="B15" s="76"/>
      <c r="C15" s="77"/>
      <c r="D15" s="78">
        <v>0</v>
      </c>
      <c r="E15" s="60"/>
      <c r="F15" s="77"/>
      <c r="G15" s="78">
        <v>0</v>
      </c>
      <c r="H15" s="79"/>
      <c r="I15" s="79">
        <v>0</v>
      </c>
      <c r="J15" s="80"/>
      <c r="K15" s="57" t="s">
        <v>46</v>
      </c>
      <c r="L15" s="57"/>
      <c r="M15" s="64"/>
      <c r="N15" s="62">
        <v>765078.8</v>
      </c>
      <c r="O15" s="57"/>
      <c r="P15" s="64"/>
      <c r="Q15" s="62">
        <v>765078.8</v>
      </c>
      <c r="R15" s="40"/>
      <c r="S15" s="65">
        <v>0</v>
      </c>
    </row>
    <row r="16" spans="1:19" x14ac:dyDescent="0.2">
      <c r="A16" s="72"/>
      <c r="B16" s="70"/>
      <c r="C16" s="58"/>
      <c r="D16" s="58"/>
      <c r="E16" s="58"/>
      <c r="F16" s="58"/>
      <c r="G16" s="58"/>
      <c r="H16" s="70"/>
      <c r="I16" s="73"/>
      <c r="J16" s="63"/>
      <c r="K16" s="57" t="s">
        <v>47</v>
      </c>
      <c r="L16" s="57"/>
      <c r="M16" s="61">
        <v>765078.8</v>
      </c>
      <c r="N16" s="64"/>
      <c r="O16" s="70"/>
      <c r="P16" s="61">
        <v>765078.8</v>
      </c>
      <c r="Q16" s="64"/>
      <c r="R16" s="40"/>
      <c r="S16" s="71">
        <v>0</v>
      </c>
    </row>
    <row r="17" spans="1:19" x14ac:dyDescent="0.2">
      <c r="A17" s="56" t="s">
        <v>41</v>
      </c>
      <c r="B17" s="57"/>
      <c r="C17" s="58"/>
      <c r="D17" s="81">
        <v>142912.1</v>
      </c>
      <c r="E17" s="60"/>
      <c r="F17" s="58"/>
      <c r="G17" s="81">
        <v>142995.70000000001</v>
      </c>
      <c r="H17" s="61"/>
      <c r="I17" s="62">
        <v>-83.600000000005821</v>
      </c>
      <c r="J17" s="63"/>
      <c r="K17" s="70"/>
      <c r="L17" s="70"/>
      <c r="M17" s="64"/>
      <c r="N17" s="64"/>
      <c r="O17" s="70"/>
      <c r="P17" s="64"/>
      <c r="Q17" s="64"/>
      <c r="R17" s="40"/>
      <c r="S17" s="71"/>
    </row>
    <row r="18" spans="1:19" x14ac:dyDescent="0.2">
      <c r="A18" s="56" t="s">
        <v>42</v>
      </c>
      <c r="B18" s="57"/>
      <c r="C18" s="82">
        <v>142912.1</v>
      </c>
      <c r="D18" s="58"/>
      <c r="E18" s="58"/>
      <c r="F18" s="82">
        <v>142995.70000000001</v>
      </c>
      <c r="G18" s="58"/>
      <c r="H18" s="70"/>
      <c r="I18" s="73">
        <v>-83.600000000005821</v>
      </c>
      <c r="J18" s="63"/>
      <c r="K18" s="57" t="s">
        <v>50</v>
      </c>
      <c r="L18" s="57"/>
      <c r="M18" s="64"/>
      <c r="N18" s="62">
        <v>30309.599999999999</v>
      </c>
      <c r="O18" s="57"/>
      <c r="P18" s="64"/>
      <c r="Q18" s="62">
        <v>21656.7</v>
      </c>
      <c r="R18" s="40"/>
      <c r="S18" s="65">
        <v>8652.8999999999978</v>
      </c>
    </row>
    <row r="19" spans="1:19" x14ac:dyDescent="0.2">
      <c r="A19" s="72"/>
      <c r="B19" s="70"/>
      <c r="C19" s="58"/>
      <c r="D19" s="58"/>
      <c r="E19" s="58"/>
      <c r="F19" s="58"/>
      <c r="G19" s="58"/>
      <c r="H19" s="70"/>
      <c r="I19" s="73"/>
      <c r="J19" s="63"/>
      <c r="K19" s="57" t="s">
        <v>52</v>
      </c>
      <c r="L19" s="57"/>
      <c r="M19" s="61">
        <v>12880.5</v>
      </c>
      <c r="N19" s="64"/>
      <c r="O19" s="70"/>
      <c r="P19" s="61">
        <v>7761.3</v>
      </c>
      <c r="Q19" s="64"/>
      <c r="R19" s="40"/>
      <c r="S19" s="71">
        <v>5119.2</v>
      </c>
    </row>
    <row r="20" spans="1:19" x14ac:dyDescent="0.2">
      <c r="A20" s="56" t="s">
        <v>107</v>
      </c>
      <c r="B20" s="57"/>
      <c r="C20" s="58"/>
      <c r="D20" s="81">
        <v>3060165.9</v>
      </c>
      <c r="E20" s="60"/>
      <c r="F20" s="58"/>
      <c r="G20" s="81">
        <v>3036707.6202848</v>
      </c>
      <c r="H20" s="61"/>
      <c r="I20" s="62">
        <v>23458.279715199955</v>
      </c>
      <c r="J20" s="63"/>
      <c r="K20" s="57" t="s">
        <v>54</v>
      </c>
      <c r="L20" s="57"/>
      <c r="M20" s="61">
        <v>0</v>
      </c>
      <c r="N20" s="64"/>
      <c r="O20" s="70"/>
      <c r="P20" s="61">
        <v>0</v>
      </c>
      <c r="Q20" s="64"/>
      <c r="R20" s="40"/>
      <c r="S20" s="71">
        <v>0</v>
      </c>
    </row>
    <row r="21" spans="1:19" x14ac:dyDescent="0.2">
      <c r="A21" s="56"/>
      <c r="B21" s="57"/>
      <c r="C21" s="58"/>
      <c r="D21" s="58"/>
      <c r="E21" s="58"/>
      <c r="F21" s="58"/>
      <c r="G21" s="58"/>
      <c r="H21" s="70"/>
      <c r="I21" s="73"/>
      <c r="J21" s="63"/>
      <c r="K21" s="57" t="s">
        <v>56</v>
      </c>
      <c r="L21" s="57"/>
      <c r="M21" s="61">
        <v>17429.099999999999</v>
      </c>
      <c r="N21" s="64"/>
      <c r="O21" s="70"/>
      <c r="P21" s="61">
        <v>13895.4</v>
      </c>
      <c r="Q21" s="64"/>
      <c r="R21" s="40"/>
      <c r="S21" s="71">
        <v>3533.6999999999989</v>
      </c>
    </row>
    <row r="22" spans="1:19" x14ac:dyDescent="0.2">
      <c r="A22" s="56" t="s">
        <v>106</v>
      </c>
      <c r="B22" s="57"/>
      <c r="C22" s="82">
        <v>3060165.9</v>
      </c>
      <c r="D22" s="58"/>
      <c r="E22" s="58"/>
      <c r="F22" s="82">
        <v>3036707.6202848</v>
      </c>
      <c r="G22" s="58"/>
      <c r="H22" s="70"/>
      <c r="I22" s="73">
        <v>23458.279715199955</v>
      </c>
      <c r="J22" s="63"/>
      <c r="K22" s="70"/>
      <c r="L22" s="70"/>
      <c r="M22" s="64"/>
      <c r="N22" s="64"/>
      <c r="O22" s="70"/>
      <c r="P22" s="64"/>
      <c r="Q22" s="64"/>
      <c r="R22" s="40"/>
      <c r="S22" s="71"/>
    </row>
    <row r="23" spans="1:19" x14ac:dyDescent="0.2">
      <c r="A23" s="56" t="s">
        <v>48</v>
      </c>
      <c r="B23" s="57"/>
      <c r="C23" s="82">
        <v>3325084.1</v>
      </c>
      <c r="D23" s="58"/>
      <c r="E23" s="58"/>
      <c r="F23" s="82">
        <v>3268646.7658808501</v>
      </c>
      <c r="G23" s="58"/>
      <c r="H23" s="70"/>
      <c r="I23" s="73">
        <v>56437.334119149949</v>
      </c>
      <c r="J23" s="63"/>
      <c r="K23" s="57" t="s">
        <v>57</v>
      </c>
      <c r="L23" s="57"/>
      <c r="M23" s="64"/>
      <c r="N23" s="62">
        <v>2175.5</v>
      </c>
      <c r="O23" s="57"/>
      <c r="P23" s="64"/>
      <c r="Q23" s="62">
        <v>2257.1999999999998</v>
      </c>
      <c r="R23" s="40"/>
      <c r="S23" s="65">
        <v>-81.699999999999818</v>
      </c>
    </row>
    <row r="24" spans="1:19" x14ac:dyDescent="0.2">
      <c r="A24" s="56" t="s">
        <v>49</v>
      </c>
      <c r="B24" s="57"/>
      <c r="C24" s="82">
        <v>82748.3</v>
      </c>
      <c r="D24" s="58"/>
      <c r="E24" s="58"/>
      <c r="F24" s="82">
        <v>93504.604731219995</v>
      </c>
      <c r="G24" s="58"/>
      <c r="H24" s="70"/>
      <c r="I24" s="73">
        <v>-10756.304731219992</v>
      </c>
      <c r="J24" s="63"/>
      <c r="K24" s="70"/>
      <c r="L24" s="70"/>
      <c r="M24" s="64"/>
      <c r="N24" s="64"/>
      <c r="O24" s="70"/>
      <c r="P24" s="64"/>
      <c r="Q24" s="64"/>
      <c r="R24" s="40"/>
      <c r="S24" s="71"/>
    </row>
    <row r="25" spans="1:19" x14ac:dyDescent="0.2">
      <c r="A25" s="56" t="s">
        <v>51</v>
      </c>
      <c r="B25" s="57"/>
      <c r="C25" s="82">
        <v>47945.4</v>
      </c>
      <c r="D25" s="58"/>
      <c r="E25" s="58"/>
      <c r="F25" s="82">
        <v>46177.559518490001</v>
      </c>
      <c r="G25" s="58"/>
      <c r="H25" s="70"/>
      <c r="I25" s="73">
        <v>1767.8404815100002</v>
      </c>
      <c r="J25" s="63"/>
      <c r="K25" s="57" t="s">
        <v>58</v>
      </c>
      <c r="L25" s="57"/>
      <c r="M25" s="64"/>
      <c r="N25" s="62">
        <v>209595.69999999998</v>
      </c>
      <c r="O25" s="57"/>
      <c r="P25" s="64"/>
      <c r="Q25" s="62">
        <v>320021</v>
      </c>
      <c r="R25" s="40"/>
      <c r="S25" s="65">
        <v>-110425.30000000002</v>
      </c>
    </row>
    <row r="26" spans="1:19" x14ac:dyDescent="0.2">
      <c r="A26" s="56" t="s">
        <v>53</v>
      </c>
      <c r="B26" s="57"/>
      <c r="C26" s="82">
        <v>63620.1</v>
      </c>
      <c r="D26" s="58"/>
      <c r="E26" s="58"/>
      <c r="F26" s="82">
        <v>65424.625406370003</v>
      </c>
      <c r="G26" s="58"/>
      <c r="H26" s="70"/>
      <c r="I26" s="73">
        <v>-1804.5254063700049</v>
      </c>
      <c r="J26" s="63"/>
      <c r="K26" s="57" t="s">
        <v>59</v>
      </c>
      <c r="L26" s="57"/>
      <c r="M26" s="61">
        <v>1279.3</v>
      </c>
      <c r="N26" s="64"/>
      <c r="O26" s="70"/>
      <c r="P26" s="61">
        <v>154.5</v>
      </c>
      <c r="Q26" s="64"/>
      <c r="R26" s="40"/>
      <c r="S26" s="71">
        <v>1124.8</v>
      </c>
    </row>
    <row r="27" spans="1:19" x14ac:dyDescent="0.2">
      <c r="A27" s="56" t="s">
        <v>55</v>
      </c>
      <c r="B27" s="57"/>
      <c r="C27" s="82">
        <v>64037.4</v>
      </c>
      <c r="D27" s="58"/>
      <c r="E27" s="58"/>
      <c r="F27" s="82">
        <v>61743.764747870002</v>
      </c>
      <c r="G27" s="58"/>
      <c r="H27" s="70"/>
      <c r="I27" s="73">
        <v>2293.6352521299996</v>
      </c>
      <c r="J27" s="63"/>
      <c r="K27" s="57" t="s">
        <v>60</v>
      </c>
      <c r="L27" s="57"/>
      <c r="M27" s="61">
        <v>3800.5</v>
      </c>
      <c r="N27" s="64"/>
      <c r="O27" s="70"/>
      <c r="P27" s="61">
        <v>122751.5</v>
      </c>
      <c r="Q27" s="64"/>
      <c r="R27" s="40"/>
      <c r="S27" s="71">
        <v>-118951</v>
      </c>
    </row>
    <row r="28" spans="1:19" x14ac:dyDescent="0.2">
      <c r="A28" s="56" t="s">
        <v>45</v>
      </c>
      <c r="B28" s="57"/>
      <c r="C28" s="168">
        <v>-523269.4</v>
      </c>
      <c r="D28" s="58"/>
      <c r="E28" s="58"/>
      <c r="F28" s="167">
        <v>-498789.7</v>
      </c>
      <c r="G28" s="58"/>
      <c r="H28" s="70"/>
      <c r="I28" s="73">
        <v>-24479.700000000012</v>
      </c>
      <c r="J28" s="63"/>
      <c r="K28" s="57" t="s">
        <v>43</v>
      </c>
      <c r="L28" s="57"/>
      <c r="M28" s="61">
        <v>204515.9</v>
      </c>
      <c r="N28" s="64"/>
      <c r="O28" s="70"/>
      <c r="P28" s="61">
        <v>197115</v>
      </c>
      <c r="Q28" s="64"/>
      <c r="R28" s="40"/>
      <c r="S28" s="71">
        <v>7400.8999999999942</v>
      </c>
    </row>
    <row r="29" spans="1:19" x14ac:dyDescent="0.2">
      <c r="A29" s="56"/>
      <c r="B29" s="57"/>
      <c r="C29" s="58"/>
      <c r="D29" s="58"/>
      <c r="E29" s="58"/>
      <c r="F29" s="58"/>
      <c r="G29" s="58"/>
      <c r="H29" s="70"/>
      <c r="I29" s="73"/>
      <c r="J29" s="63"/>
      <c r="K29" s="70"/>
      <c r="L29" s="70"/>
      <c r="M29" s="64"/>
      <c r="N29" s="64"/>
      <c r="O29" s="70"/>
      <c r="P29" s="64"/>
      <c r="Q29" s="64"/>
      <c r="R29" s="40"/>
      <c r="S29" s="71"/>
    </row>
    <row r="30" spans="1:19" x14ac:dyDescent="0.2">
      <c r="A30" s="83" t="s">
        <v>105</v>
      </c>
      <c r="B30" s="84"/>
      <c r="C30" s="82">
        <v>0</v>
      </c>
      <c r="D30" s="58"/>
      <c r="E30" s="58"/>
      <c r="F30" s="82">
        <v>0</v>
      </c>
      <c r="G30" s="58"/>
      <c r="H30" s="70"/>
      <c r="I30" s="73">
        <v>0</v>
      </c>
      <c r="J30" s="63"/>
      <c r="K30" s="57" t="s">
        <v>62</v>
      </c>
      <c r="L30" s="57"/>
      <c r="M30" s="64"/>
      <c r="N30" s="62">
        <v>3827.3</v>
      </c>
      <c r="O30" s="57"/>
      <c r="P30" s="64"/>
      <c r="Q30" s="62">
        <v>12970</v>
      </c>
      <c r="R30" s="40"/>
      <c r="S30" s="65">
        <v>-9142.7000000000007</v>
      </c>
    </row>
    <row r="31" spans="1:19" x14ac:dyDescent="0.2">
      <c r="A31" s="83" t="s">
        <v>48</v>
      </c>
      <c r="B31" s="84"/>
      <c r="C31" s="82">
        <v>0</v>
      </c>
      <c r="D31" s="58"/>
      <c r="E31" s="58"/>
      <c r="F31" s="82">
        <v>0</v>
      </c>
      <c r="G31" s="58"/>
      <c r="H31" s="70"/>
      <c r="I31" s="73">
        <v>0</v>
      </c>
      <c r="J31" s="63"/>
      <c r="K31" s="57" t="s">
        <v>64</v>
      </c>
      <c r="L31" s="57"/>
      <c r="M31" s="61">
        <v>0</v>
      </c>
      <c r="N31" s="64"/>
      <c r="O31" s="70"/>
      <c r="P31" s="61">
        <v>2139.6</v>
      </c>
      <c r="Q31" s="64"/>
      <c r="R31" s="40"/>
      <c r="S31" s="71">
        <v>-2139.6</v>
      </c>
    </row>
    <row r="32" spans="1:19" x14ac:dyDescent="0.2">
      <c r="A32" s="83" t="s">
        <v>45</v>
      </c>
      <c r="B32" s="84"/>
      <c r="C32" s="167">
        <v>0</v>
      </c>
      <c r="D32" s="58"/>
      <c r="E32" s="85"/>
      <c r="F32" s="167">
        <v>0</v>
      </c>
      <c r="G32" s="58"/>
      <c r="H32" s="70"/>
      <c r="I32" s="73">
        <v>0</v>
      </c>
      <c r="J32" s="63"/>
      <c r="K32" s="57" t="s">
        <v>66</v>
      </c>
      <c r="L32" s="57"/>
      <c r="M32" s="61">
        <v>1390.2</v>
      </c>
      <c r="N32" s="64"/>
      <c r="O32" s="70"/>
      <c r="P32" s="61">
        <v>1103.4000000000001</v>
      </c>
      <c r="Q32" s="64"/>
      <c r="R32" s="40"/>
      <c r="S32" s="71">
        <v>286.79999999999995</v>
      </c>
    </row>
    <row r="33" spans="1:19" x14ac:dyDescent="0.2">
      <c r="A33" s="56"/>
      <c r="B33" s="57"/>
      <c r="C33" s="58"/>
      <c r="D33" s="58"/>
      <c r="E33" s="58"/>
      <c r="F33" s="58"/>
      <c r="G33" s="58"/>
      <c r="H33" s="70"/>
      <c r="I33" s="73"/>
      <c r="J33" s="63"/>
      <c r="K33" s="57" t="s">
        <v>43</v>
      </c>
      <c r="L33" s="57"/>
      <c r="M33" s="61">
        <v>2437.1</v>
      </c>
      <c r="N33" s="64"/>
      <c r="O33" s="70"/>
      <c r="P33" s="61">
        <v>9727</v>
      </c>
      <c r="Q33" s="64"/>
      <c r="R33" s="40"/>
      <c r="S33" s="71">
        <v>-7289.9</v>
      </c>
    </row>
    <row r="34" spans="1:19" x14ac:dyDescent="0.2">
      <c r="A34" s="56" t="s">
        <v>61</v>
      </c>
      <c r="B34" s="57"/>
      <c r="C34" s="167">
        <v>0</v>
      </c>
      <c r="E34" s="68"/>
      <c r="F34" s="167">
        <v>0</v>
      </c>
      <c r="H34" s="69"/>
      <c r="I34" s="62">
        <v>0</v>
      </c>
      <c r="J34" s="63"/>
      <c r="K34" s="86"/>
      <c r="L34" s="57"/>
      <c r="M34" s="64"/>
      <c r="N34" s="64"/>
      <c r="O34" s="57"/>
      <c r="P34" s="64"/>
      <c r="Q34" s="64"/>
      <c r="R34" s="40"/>
      <c r="S34" s="71"/>
    </row>
    <row r="35" spans="1:19" x14ac:dyDescent="0.2">
      <c r="A35" s="56"/>
      <c r="B35" s="57"/>
      <c r="C35" s="58"/>
      <c r="D35" s="58"/>
      <c r="E35" s="58"/>
      <c r="F35" s="58"/>
      <c r="G35" s="58"/>
      <c r="H35" s="70"/>
      <c r="I35" s="73"/>
      <c r="J35" s="63"/>
      <c r="K35" s="57" t="s">
        <v>67</v>
      </c>
      <c r="L35" s="57"/>
      <c r="M35" s="64"/>
      <c r="N35" s="62">
        <v>1138704.1000000001</v>
      </c>
      <c r="O35" s="57"/>
      <c r="P35" s="64"/>
      <c r="Q35" s="62">
        <v>1247012.7999999998</v>
      </c>
      <c r="R35" s="40"/>
      <c r="S35" s="65">
        <v>-108308.69999999972</v>
      </c>
    </row>
    <row r="36" spans="1:19" ht="13.5" customHeight="1" x14ac:dyDescent="0.2">
      <c r="A36" s="56" t="s">
        <v>63</v>
      </c>
      <c r="B36" s="57"/>
      <c r="C36" s="58"/>
      <c r="D36" s="81">
        <v>10206.299999999999</v>
      </c>
      <c r="E36" s="60"/>
      <c r="F36" s="58"/>
      <c r="G36" s="81">
        <v>6172.4000000000015</v>
      </c>
      <c r="H36" s="61"/>
      <c r="I36" s="62">
        <v>4033.8999999999978</v>
      </c>
      <c r="J36" s="63"/>
      <c r="K36" s="70"/>
      <c r="L36" s="70"/>
      <c r="M36" s="64"/>
      <c r="N36" s="64"/>
      <c r="O36" s="70"/>
      <c r="P36" s="64"/>
      <c r="Q36" s="64"/>
      <c r="R36" s="40"/>
      <c r="S36" s="71"/>
    </row>
    <row r="37" spans="1:19" x14ac:dyDescent="0.2">
      <c r="A37" s="56" t="s">
        <v>65</v>
      </c>
      <c r="B37" s="57"/>
      <c r="C37" s="82">
        <v>5194.2</v>
      </c>
      <c r="D37" s="58"/>
      <c r="E37" s="58"/>
      <c r="F37" s="82">
        <v>5069.8999999999996</v>
      </c>
      <c r="G37" s="58"/>
      <c r="H37" s="70"/>
      <c r="I37" s="73">
        <v>124.30000000000018</v>
      </c>
      <c r="J37" s="63"/>
      <c r="K37" s="70"/>
      <c r="L37" s="70"/>
      <c r="M37" s="64"/>
      <c r="N37" s="64"/>
      <c r="O37" s="70"/>
      <c r="P37" s="64"/>
      <c r="Q37" s="64"/>
      <c r="R37" s="40"/>
      <c r="S37" s="71"/>
    </row>
    <row r="38" spans="1:19" x14ac:dyDescent="0.2">
      <c r="A38" s="83" t="s">
        <v>68</v>
      </c>
      <c r="B38" s="84"/>
      <c r="C38" s="82">
        <v>3225.2</v>
      </c>
      <c r="D38" s="58"/>
      <c r="E38" s="58"/>
      <c r="F38" s="82">
        <v>3120.3</v>
      </c>
      <c r="G38" s="58"/>
      <c r="H38" s="70"/>
      <c r="I38" s="73">
        <v>104.89999999999964</v>
      </c>
      <c r="J38" s="63"/>
      <c r="K38" s="57" t="s">
        <v>69</v>
      </c>
      <c r="L38" s="57"/>
      <c r="M38" s="64"/>
      <c r="N38" s="62">
        <v>1138704.1000000001</v>
      </c>
      <c r="O38" s="57"/>
      <c r="P38" s="64"/>
      <c r="Q38" s="62">
        <v>1247012.7999999998</v>
      </c>
      <c r="R38" s="40"/>
      <c r="S38" s="65">
        <v>-108308.69999999972</v>
      </c>
    </row>
    <row r="39" spans="1:19" x14ac:dyDescent="0.2">
      <c r="A39" s="171" t="s">
        <v>113</v>
      </c>
      <c r="B39" s="84"/>
      <c r="C39" s="82">
        <v>0</v>
      </c>
      <c r="D39" s="58"/>
      <c r="E39" s="58"/>
      <c r="F39" s="82">
        <v>0</v>
      </c>
      <c r="G39" s="58"/>
      <c r="H39" s="70"/>
      <c r="I39" s="73">
        <v>0</v>
      </c>
      <c r="J39" s="63"/>
      <c r="K39" s="57"/>
      <c r="L39" s="57"/>
      <c r="M39" s="64"/>
      <c r="N39" s="61"/>
      <c r="O39" s="57"/>
      <c r="P39" s="64"/>
      <c r="Q39" s="61"/>
      <c r="R39" s="40"/>
      <c r="S39" s="71"/>
    </row>
    <row r="40" spans="1:19" x14ac:dyDescent="0.2">
      <c r="A40" s="56" t="s">
        <v>23</v>
      </c>
      <c r="B40" s="57"/>
      <c r="C40" s="82">
        <v>10587.7</v>
      </c>
      <c r="D40" s="58"/>
      <c r="E40" s="58"/>
      <c r="F40" s="82">
        <v>6998.5</v>
      </c>
      <c r="G40" s="58"/>
      <c r="H40" s="70"/>
      <c r="I40" s="73">
        <v>3589.2000000000007</v>
      </c>
      <c r="J40" s="63"/>
      <c r="K40" s="70"/>
      <c r="L40" s="70"/>
      <c r="M40" s="64"/>
      <c r="N40" s="64"/>
      <c r="O40" s="70"/>
      <c r="P40" s="64"/>
      <c r="Q40" s="64"/>
      <c r="R40" s="40"/>
      <c r="S40" s="71"/>
    </row>
    <row r="41" spans="1:19" x14ac:dyDescent="0.2">
      <c r="A41" s="56" t="s">
        <v>45</v>
      </c>
      <c r="B41" s="57"/>
      <c r="C41" s="168">
        <v>-8800.7999999999993</v>
      </c>
      <c r="D41" s="58"/>
      <c r="E41" s="87"/>
      <c r="F41" s="167">
        <v>-9016.2999999999993</v>
      </c>
      <c r="G41" s="58"/>
      <c r="H41" s="70"/>
      <c r="I41" s="73">
        <v>215.5</v>
      </c>
      <c r="J41" s="63"/>
      <c r="K41" s="70"/>
      <c r="L41" s="70"/>
      <c r="M41" s="64"/>
      <c r="N41" s="64"/>
      <c r="O41" s="70"/>
      <c r="P41" s="64"/>
      <c r="Q41" s="64"/>
      <c r="R41" s="40"/>
      <c r="S41" s="71"/>
    </row>
    <row r="42" spans="1:19" x14ac:dyDescent="0.2">
      <c r="A42" s="72"/>
      <c r="B42" s="70"/>
      <c r="C42" s="58"/>
      <c r="D42" s="58"/>
      <c r="E42" s="58"/>
      <c r="F42" s="58"/>
      <c r="G42" s="58"/>
      <c r="H42" s="70"/>
      <c r="I42" s="73"/>
      <c r="J42" s="63"/>
      <c r="K42" s="57" t="s">
        <v>70</v>
      </c>
      <c r="L42" s="57"/>
      <c r="M42" s="64"/>
      <c r="N42" s="62">
        <v>2214619.89</v>
      </c>
      <c r="O42" s="57"/>
      <c r="P42" s="64"/>
      <c r="Q42" s="62">
        <v>2109440.59</v>
      </c>
      <c r="R42" s="40"/>
      <c r="S42" s="65">
        <v>105179.30000000028</v>
      </c>
    </row>
    <row r="43" spans="1:19" x14ac:dyDescent="0.2">
      <c r="A43" s="56" t="s">
        <v>104</v>
      </c>
      <c r="B43" s="57"/>
      <c r="C43" s="58"/>
      <c r="D43" s="81">
        <v>402.23</v>
      </c>
      <c r="E43" s="60"/>
      <c r="F43" s="58"/>
      <c r="G43" s="81">
        <v>402.23</v>
      </c>
      <c r="H43" s="61"/>
      <c r="I43" s="62">
        <v>0</v>
      </c>
      <c r="J43" s="63"/>
      <c r="K43" s="70"/>
      <c r="L43" s="70"/>
      <c r="M43" s="64"/>
      <c r="N43" s="64"/>
      <c r="O43" s="70"/>
      <c r="P43" s="64"/>
      <c r="Q43" s="64"/>
      <c r="R43" s="40"/>
      <c r="S43" s="71"/>
    </row>
    <row r="44" spans="1:19" x14ac:dyDescent="0.2">
      <c r="A44" s="83" t="s">
        <v>72</v>
      </c>
      <c r="B44" s="84"/>
      <c r="C44" s="82">
        <v>2135.23</v>
      </c>
      <c r="D44" s="58"/>
      <c r="E44" s="58"/>
      <c r="F44" s="82">
        <v>2135.23</v>
      </c>
      <c r="G44" s="58"/>
      <c r="H44" s="70"/>
      <c r="I44" s="73">
        <v>0</v>
      </c>
      <c r="J44" s="63"/>
      <c r="K44" s="57" t="s">
        <v>71</v>
      </c>
      <c r="L44" s="57"/>
      <c r="M44" s="64"/>
      <c r="N44" s="62">
        <v>900537.5</v>
      </c>
      <c r="O44" s="57"/>
      <c r="P44" s="64"/>
      <c r="Q44" s="62">
        <v>805527</v>
      </c>
      <c r="R44" s="40"/>
      <c r="S44" s="65">
        <v>95010.5</v>
      </c>
    </row>
    <row r="45" spans="1:19" x14ac:dyDescent="0.2">
      <c r="A45" s="56" t="s">
        <v>45</v>
      </c>
      <c r="B45" s="88"/>
      <c r="C45" s="168">
        <v>-1733</v>
      </c>
      <c r="D45" s="58"/>
      <c r="E45" s="87"/>
      <c r="F45" s="167">
        <v>-1733</v>
      </c>
      <c r="G45" s="58"/>
      <c r="H45" s="70"/>
      <c r="I45" s="73">
        <v>0</v>
      </c>
      <c r="J45" s="63"/>
      <c r="K45" s="57" t="s">
        <v>73</v>
      </c>
      <c r="L45" s="57"/>
      <c r="M45" s="61">
        <v>900537.5</v>
      </c>
      <c r="N45" s="64"/>
      <c r="O45" s="70"/>
      <c r="P45" s="61">
        <v>805527</v>
      </c>
      <c r="Q45" s="64"/>
      <c r="R45" s="40"/>
      <c r="S45" s="71">
        <v>95010.5</v>
      </c>
    </row>
    <row r="46" spans="1:19" x14ac:dyDescent="0.2">
      <c r="A46" s="72"/>
      <c r="B46" s="70"/>
      <c r="C46" s="58"/>
      <c r="D46" s="58"/>
      <c r="E46" s="58"/>
      <c r="F46" s="58"/>
      <c r="G46" s="58"/>
      <c r="H46" s="70"/>
      <c r="I46" s="73"/>
      <c r="J46" s="63"/>
      <c r="K46" s="70"/>
      <c r="L46" s="70"/>
      <c r="M46" s="64"/>
      <c r="N46" s="64"/>
      <c r="O46" s="70"/>
      <c r="P46" s="64"/>
      <c r="Q46" s="64"/>
      <c r="R46" s="40"/>
      <c r="S46" s="71"/>
    </row>
    <row r="47" spans="1:19" x14ac:dyDescent="0.2">
      <c r="A47" s="56" t="s">
        <v>74</v>
      </c>
      <c r="B47" s="57"/>
      <c r="C47" s="58"/>
      <c r="D47" s="81">
        <v>12860.399999999998</v>
      </c>
      <c r="E47" s="60"/>
      <c r="F47" s="58"/>
      <c r="G47" s="81">
        <v>12484.6</v>
      </c>
      <c r="H47" s="61"/>
      <c r="I47" s="62">
        <v>375.79999999999745</v>
      </c>
      <c r="J47" s="63"/>
      <c r="K47" s="70"/>
      <c r="L47" s="70"/>
      <c r="M47" s="64"/>
      <c r="N47" s="64"/>
      <c r="O47" s="70"/>
      <c r="P47" s="64"/>
      <c r="Q47" s="64"/>
      <c r="R47" s="40"/>
      <c r="S47" s="71"/>
    </row>
    <row r="48" spans="1:19" x14ac:dyDescent="0.2">
      <c r="A48" s="56" t="s">
        <v>75</v>
      </c>
      <c r="B48" s="57"/>
      <c r="C48" s="82">
        <v>11940.4</v>
      </c>
      <c r="D48" s="58"/>
      <c r="E48" s="58"/>
      <c r="F48" s="82">
        <v>11516.5</v>
      </c>
      <c r="G48" s="58"/>
      <c r="H48" s="70"/>
      <c r="I48" s="73">
        <v>423.89999999999964</v>
      </c>
      <c r="J48" s="63"/>
      <c r="K48" s="57" t="s">
        <v>77</v>
      </c>
      <c r="L48" s="57"/>
      <c r="M48" s="64"/>
      <c r="N48" s="62">
        <v>368810.3</v>
      </c>
      <c r="O48" s="57"/>
      <c r="P48" s="64"/>
      <c r="Q48" s="62">
        <v>370226</v>
      </c>
      <c r="R48" s="40"/>
      <c r="S48" s="65">
        <v>-1415.7000000000116</v>
      </c>
    </row>
    <row r="49" spans="1:19" x14ac:dyDescent="0.2">
      <c r="A49" s="56" t="s">
        <v>76</v>
      </c>
      <c r="B49" s="57"/>
      <c r="C49" s="82">
        <v>3212.7</v>
      </c>
      <c r="D49" s="58"/>
      <c r="E49" s="58"/>
      <c r="F49" s="82">
        <v>3218.9</v>
      </c>
      <c r="G49" s="58"/>
      <c r="H49" s="70"/>
      <c r="I49" s="73">
        <v>-6.2000000000002728</v>
      </c>
      <c r="J49" s="63"/>
      <c r="K49" s="57" t="s">
        <v>79</v>
      </c>
      <c r="L49" s="57"/>
      <c r="M49" s="61">
        <v>368810.3</v>
      </c>
      <c r="N49" s="64"/>
      <c r="O49" s="70"/>
      <c r="P49" s="61">
        <v>370226</v>
      </c>
      <c r="Q49" s="64"/>
      <c r="R49" s="40"/>
      <c r="S49" s="71">
        <v>-1415.7000000000116</v>
      </c>
    </row>
    <row r="50" spans="1:19" x14ac:dyDescent="0.2">
      <c r="A50" s="56" t="s">
        <v>78</v>
      </c>
      <c r="B50" s="57"/>
      <c r="C50" s="82">
        <v>6219</v>
      </c>
      <c r="D50" s="58"/>
      <c r="E50" s="58"/>
      <c r="F50" s="82">
        <v>6224.8</v>
      </c>
      <c r="G50" s="58"/>
      <c r="H50" s="70"/>
      <c r="I50" s="73">
        <v>-5.8000000000001819</v>
      </c>
      <c r="J50" s="63"/>
      <c r="K50" s="70"/>
      <c r="L50" s="70"/>
      <c r="M50" s="64"/>
      <c r="N50" s="64"/>
      <c r="O50" s="70"/>
      <c r="P50" s="64"/>
      <c r="Q50" s="64"/>
      <c r="R50" s="40"/>
      <c r="S50" s="71"/>
    </row>
    <row r="51" spans="1:19" x14ac:dyDescent="0.2">
      <c r="A51" s="56" t="s">
        <v>23</v>
      </c>
      <c r="B51" s="57"/>
      <c r="C51" s="82">
        <v>392.6</v>
      </c>
      <c r="D51" s="58"/>
      <c r="E51" s="58"/>
      <c r="F51" s="82">
        <v>429.6</v>
      </c>
      <c r="G51" s="58"/>
      <c r="H51" s="70"/>
      <c r="I51" s="73">
        <v>-37</v>
      </c>
      <c r="J51" s="63"/>
      <c r="K51" s="70"/>
      <c r="L51" s="70"/>
      <c r="M51" s="64"/>
      <c r="N51" s="64"/>
      <c r="O51" s="70"/>
      <c r="P51" s="64"/>
      <c r="Q51" s="64"/>
      <c r="R51" s="40"/>
      <c r="S51" s="71"/>
    </row>
    <row r="52" spans="1:19" x14ac:dyDescent="0.2">
      <c r="A52" s="56" t="s">
        <v>80</v>
      </c>
      <c r="B52" s="57"/>
      <c r="C52" s="168">
        <v>-8354.9</v>
      </c>
      <c r="D52" s="58"/>
      <c r="E52" s="87"/>
      <c r="F52" s="167">
        <v>-8355.7999999999993</v>
      </c>
      <c r="G52" s="58"/>
      <c r="H52" s="70"/>
      <c r="I52" s="73">
        <v>0.8999999999996362</v>
      </c>
      <c r="J52" s="63"/>
      <c r="K52" s="57" t="s">
        <v>82</v>
      </c>
      <c r="L52" s="57"/>
      <c r="M52" s="64"/>
      <c r="N52" s="62">
        <v>111157.71</v>
      </c>
      <c r="O52" s="57"/>
      <c r="P52" s="64"/>
      <c r="Q52" s="62">
        <v>111157.71</v>
      </c>
      <c r="R52" s="40"/>
      <c r="S52" s="65">
        <v>0</v>
      </c>
    </row>
    <row r="53" spans="1:19" x14ac:dyDescent="0.2">
      <c r="A53" s="56" t="s">
        <v>81</v>
      </c>
      <c r="B53" s="57"/>
      <c r="C53" s="168">
        <v>-549.4</v>
      </c>
      <c r="D53" s="58"/>
      <c r="E53" s="87"/>
      <c r="F53" s="167">
        <v>-549.4</v>
      </c>
      <c r="G53" s="58"/>
      <c r="H53" s="70"/>
      <c r="I53" s="73">
        <v>0</v>
      </c>
      <c r="J53" s="63"/>
      <c r="K53" s="70"/>
      <c r="L53" s="70"/>
      <c r="M53" s="64"/>
      <c r="N53" s="64"/>
      <c r="O53" s="70"/>
      <c r="P53" s="64"/>
      <c r="Q53" s="64"/>
      <c r="R53" s="40"/>
      <c r="S53" s="71"/>
    </row>
    <row r="54" spans="1:19" x14ac:dyDescent="0.2">
      <c r="A54" s="72" t="s">
        <v>25</v>
      </c>
      <c r="B54" s="70"/>
      <c r="C54" s="58"/>
      <c r="D54" s="58"/>
      <c r="E54" s="58"/>
      <c r="F54" s="58"/>
      <c r="G54" s="58"/>
      <c r="H54" s="70"/>
      <c r="I54" s="73"/>
      <c r="J54" s="63"/>
      <c r="K54" s="57" t="s">
        <v>84</v>
      </c>
      <c r="L54" s="57"/>
      <c r="M54" s="61">
        <v>9412.4</v>
      </c>
      <c r="N54" s="64"/>
      <c r="O54" s="70"/>
      <c r="P54" s="61">
        <v>9412.4</v>
      </c>
      <c r="Q54" s="64"/>
      <c r="R54" s="40"/>
      <c r="S54" s="71">
        <v>0</v>
      </c>
    </row>
    <row r="55" spans="1:19" x14ac:dyDescent="0.2">
      <c r="A55" s="56" t="s">
        <v>83</v>
      </c>
      <c r="B55" s="57"/>
      <c r="C55" s="58"/>
      <c r="D55" s="81">
        <v>4746.9000000000005</v>
      </c>
      <c r="E55" s="60"/>
      <c r="F55" s="58"/>
      <c r="G55" s="81">
        <v>2223.7999999999997</v>
      </c>
      <c r="H55" s="61"/>
      <c r="I55" s="62">
        <v>2523.1000000000008</v>
      </c>
      <c r="J55" s="63"/>
      <c r="K55" s="57" t="s">
        <v>86</v>
      </c>
      <c r="L55" s="57"/>
      <c r="M55" s="61">
        <v>100635.21</v>
      </c>
      <c r="N55" s="64"/>
      <c r="O55" s="70"/>
      <c r="P55" s="61">
        <v>100635.21</v>
      </c>
      <c r="Q55" s="64"/>
      <c r="R55" s="40"/>
      <c r="S55" s="71">
        <v>0</v>
      </c>
    </row>
    <row r="56" spans="1:19" x14ac:dyDescent="0.2">
      <c r="A56" s="56" t="s">
        <v>85</v>
      </c>
      <c r="B56" s="70"/>
      <c r="C56" s="82">
        <v>2464</v>
      </c>
      <c r="D56" s="58"/>
      <c r="E56" s="58"/>
      <c r="F56" s="82">
        <v>716.2</v>
      </c>
      <c r="G56" s="58"/>
      <c r="H56" s="70"/>
      <c r="I56" s="73">
        <v>1747.8</v>
      </c>
      <c r="J56" s="63"/>
      <c r="K56" s="57" t="s">
        <v>43</v>
      </c>
      <c r="L56" s="57"/>
      <c r="M56" s="61">
        <v>1110.0999999999999</v>
      </c>
      <c r="N56" s="64"/>
      <c r="O56" s="70"/>
      <c r="P56" s="61">
        <v>1110.0999999999999</v>
      </c>
      <c r="Q56" s="64"/>
      <c r="R56" s="40"/>
      <c r="S56" s="71">
        <v>0</v>
      </c>
    </row>
    <row r="57" spans="1:19" x14ac:dyDescent="0.2">
      <c r="A57" s="56" t="s">
        <v>14</v>
      </c>
      <c r="B57" s="57"/>
      <c r="C57" s="82">
        <v>2284.3000000000002</v>
      </c>
      <c r="D57" s="58"/>
      <c r="E57" s="58"/>
      <c r="F57" s="82">
        <v>1509</v>
      </c>
      <c r="G57" s="58"/>
      <c r="H57" s="70"/>
      <c r="I57" s="73">
        <v>775.30000000000018</v>
      </c>
      <c r="J57" s="63"/>
      <c r="K57" s="57"/>
      <c r="L57" s="57"/>
      <c r="M57" s="61"/>
      <c r="N57" s="64"/>
      <c r="O57" s="70"/>
      <c r="P57" s="61"/>
      <c r="Q57" s="64"/>
      <c r="R57" s="40"/>
      <c r="S57" s="71"/>
    </row>
    <row r="58" spans="1:19" x14ac:dyDescent="0.2">
      <c r="A58" s="56" t="s">
        <v>45</v>
      </c>
      <c r="B58" s="57"/>
      <c r="C58" s="168">
        <v>-1.4</v>
      </c>
      <c r="D58" s="58"/>
      <c r="E58" s="87"/>
      <c r="F58" s="168">
        <v>-1.4</v>
      </c>
      <c r="G58" s="58"/>
      <c r="H58" s="70"/>
      <c r="I58" s="73">
        <v>0</v>
      </c>
      <c r="J58" s="63"/>
      <c r="K58" s="57"/>
      <c r="L58" s="57"/>
      <c r="M58" s="61"/>
      <c r="N58" s="64"/>
      <c r="O58" s="70"/>
      <c r="P58" s="61"/>
      <c r="Q58" s="64"/>
      <c r="R58" s="40"/>
      <c r="S58" s="71"/>
    </row>
    <row r="59" spans="1:19" x14ac:dyDescent="0.2">
      <c r="A59" s="72"/>
      <c r="B59" s="70"/>
      <c r="C59" s="58"/>
      <c r="D59" s="58"/>
      <c r="E59" s="58"/>
      <c r="F59" s="58"/>
      <c r="G59" s="58"/>
      <c r="H59" s="70"/>
      <c r="I59" s="73"/>
      <c r="J59" s="63"/>
      <c r="K59" s="70"/>
      <c r="L59" s="70"/>
      <c r="M59" s="64"/>
      <c r="N59" s="64"/>
      <c r="O59" s="70"/>
      <c r="P59" s="64"/>
      <c r="Q59" s="64"/>
      <c r="R59" s="40"/>
      <c r="S59" s="71"/>
    </row>
    <row r="60" spans="1:19" x14ac:dyDescent="0.2">
      <c r="A60" s="56" t="s">
        <v>87</v>
      </c>
      <c r="B60" s="57"/>
      <c r="C60" s="58"/>
      <c r="D60" s="81">
        <v>9412.4</v>
      </c>
      <c r="E60" s="60"/>
      <c r="F60" s="58"/>
      <c r="G60" s="81">
        <v>9412.4</v>
      </c>
      <c r="H60" s="61"/>
      <c r="I60" s="62">
        <v>0</v>
      </c>
      <c r="J60" s="63"/>
      <c r="K60" s="57" t="s">
        <v>88</v>
      </c>
      <c r="L60" s="57"/>
      <c r="M60" s="64"/>
      <c r="N60" s="62">
        <v>610952.98</v>
      </c>
      <c r="O60" s="57"/>
      <c r="P60" s="64"/>
      <c r="Q60" s="62">
        <v>610952.98</v>
      </c>
      <c r="R60" s="40"/>
      <c r="S60" s="65">
        <v>0</v>
      </c>
    </row>
    <row r="61" spans="1:19" x14ac:dyDescent="0.2">
      <c r="A61" s="56" t="s">
        <v>44</v>
      </c>
      <c r="B61" s="57"/>
      <c r="C61" s="58"/>
      <c r="D61" s="58"/>
      <c r="E61" s="58"/>
      <c r="F61" s="58"/>
      <c r="G61" s="58"/>
      <c r="H61" s="70"/>
      <c r="I61" s="73"/>
      <c r="J61" s="63"/>
      <c r="K61" s="57"/>
      <c r="L61" s="57"/>
      <c r="M61" s="64"/>
      <c r="N61" s="74"/>
      <c r="O61" s="57"/>
      <c r="P61" s="64"/>
      <c r="Q61" s="74"/>
      <c r="R61" s="40"/>
      <c r="S61" s="71"/>
    </row>
    <row r="62" spans="1:19" x14ac:dyDescent="0.2">
      <c r="A62" s="56" t="s">
        <v>22</v>
      </c>
      <c r="B62" s="57"/>
      <c r="C62" s="82">
        <v>9412.4</v>
      </c>
      <c r="D62" s="58"/>
      <c r="E62" s="58"/>
      <c r="F62" s="82">
        <v>9412.4</v>
      </c>
      <c r="G62" s="58"/>
      <c r="H62" s="70"/>
      <c r="I62" s="73">
        <v>0</v>
      </c>
      <c r="J62" s="63"/>
      <c r="K62" s="57" t="s">
        <v>33</v>
      </c>
      <c r="L62" s="57"/>
      <c r="M62" s="64"/>
      <c r="N62" s="81">
        <v>223161.4</v>
      </c>
      <c r="O62" s="57"/>
      <c r="P62" s="64"/>
      <c r="Q62" s="81">
        <v>211576.9</v>
      </c>
      <c r="R62" s="40"/>
      <c r="S62" s="65">
        <v>11584.5</v>
      </c>
    </row>
    <row r="63" spans="1:19" x14ac:dyDescent="0.2">
      <c r="A63" s="56" t="s">
        <v>25</v>
      </c>
      <c r="B63" s="57"/>
      <c r="C63" s="82"/>
      <c r="D63" s="58"/>
      <c r="E63" s="58"/>
      <c r="F63" s="82"/>
      <c r="G63" s="58"/>
      <c r="H63" s="70"/>
      <c r="I63" s="73"/>
      <c r="J63" s="63"/>
      <c r="K63" s="70"/>
      <c r="L63" s="70"/>
      <c r="M63" s="64"/>
      <c r="N63" s="64"/>
      <c r="O63" s="70"/>
      <c r="P63" s="64"/>
      <c r="Q63" s="64"/>
      <c r="R63" s="40"/>
      <c r="S63" s="71"/>
    </row>
    <row r="64" spans="1:19" x14ac:dyDescent="0.2">
      <c r="A64" s="72"/>
      <c r="B64" s="70"/>
      <c r="C64" s="58"/>
      <c r="D64" s="58"/>
      <c r="E64" s="58"/>
      <c r="F64" s="58"/>
      <c r="G64" s="58"/>
      <c r="H64" s="70"/>
      <c r="I64" s="73"/>
      <c r="J64" s="63"/>
      <c r="K64" s="57"/>
      <c r="L64" s="57"/>
      <c r="M64" s="64"/>
      <c r="N64" s="61"/>
      <c r="O64" s="57"/>
      <c r="P64" s="64"/>
      <c r="Q64" s="61"/>
      <c r="R64" s="40"/>
      <c r="S64" s="71"/>
    </row>
    <row r="65" spans="1:19" x14ac:dyDescent="0.2">
      <c r="A65" s="72"/>
      <c r="B65" s="70"/>
      <c r="C65" s="58"/>
      <c r="D65" s="58"/>
      <c r="E65" s="58"/>
      <c r="F65" s="58"/>
      <c r="G65" s="58"/>
      <c r="H65" s="70"/>
      <c r="I65" s="73"/>
      <c r="J65" s="63"/>
      <c r="K65" s="70"/>
      <c r="L65" s="70"/>
      <c r="M65" s="64"/>
      <c r="N65" s="64"/>
      <c r="O65" s="70"/>
      <c r="P65" s="64"/>
      <c r="Q65" s="64"/>
      <c r="R65" s="40"/>
      <c r="S65" s="71"/>
    </row>
    <row r="66" spans="1:19" x14ac:dyDescent="0.2">
      <c r="A66" s="56" t="s">
        <v>89</v>
      </c>
      <c r="B66" s="57"/>
      <c r="C66" s="58"/>
      <c r="D66" s="81">
        <v>3353324.0299999993</v>
      </c>
      <c r="E66" s="60"/>
      <c r="F66" s="58"/>
      <c r="G66" s="81">
        <v>3356453.3502847999</v>
      </c>
      <c r="H66" s="61"/>
      <c r="I66" s="62">
        <v>-3129.320284800604</v>
      </c>
      <c r="J66" s="63"/>
      <c r="K66" s="57" t="s">
        <v>90</v>
      </c>
      <c r="L66" s="57"/>
      <c r="M66" s="64"/>
      <c r="N66" s="62">
        <v>3353323.99</v>
      </c>
      <c r="O66" s="57"/>
      <c r="P66" s="64"/>
      <c r="Q66" s="62">
        <v>3356453.3899999997</v>
      </c>
      <c r="R66" s="40"/>
      <c r="S66" s="65">
        <v>-3129.3999999994412</v>
      </c>
    </row>
    <row r="67" spans="1:19" ht="15.75" thickBot="1" x14ac:dyDescent="0.25">
      <c r="A67" s="89"/>
      <c r="B67" s="90"/>
      <c r="C67" s="90"/>
      <c r="D67" s="90"/>
      <c r="E67" s="90"/>
      <c r="F67" s="90"/>
      <c r="G67" s="90"/>
      <c r="H67" s="90"/>
      <c r="I67" s="91"/>
      <c r="J67" s="92"/>
      <c r="K67" s="90"/>
      <c r="L67" s="90"/>
      <c r="M67" s="93"/>
      <c r="N67" s="93"/>
      <c r="O67" s="90"/>
      <c r="P67" s="93"/>
      <c r="Q67" s="93"/>
      <c r="R67" s="94"/>
      <c r="S67" s="95"/>
    </row>
    <row r="68" spans="1:19" ht="16.5" thickTop="1" x14ac:dyDescent="0.25">
      <c r="A68" s="196" t="s">
        <v>91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</row>
    <row r="69" spans="1:19" x14ac:dyDescent="0.2">
      <c r="A69" s="56" t="s">
        <v>92</v>
      </c>
      <c r="B69" s="57"/>
      <c r="C69" s="70"/>
      <c r="D69" s="62">
        <v>9301.7999999999993</v>
      </c>
      <c r="E69" s="57"/>
      <c r="F69" s="70"/>
      <c r="G69" s="62">
        <v>9301.7999999999993</v>
      </c>
      <c r="H69" s="61"/>
      <c r="I69" s="62">
        <v>0</v>
      </c>
      <c r="J69" s="96"/>
      <c r="K69" s="57" t="s">
        <v>93</v>
      </c>
      <c r="L69" s="57"/>
      <c r="M69" s="64"/>
      <c r="N69" s="62">
        <v>9301.7999999999993</v>
      </c>
      <c r="O69" s="57"/>
      <c r="P69" s="64"/>
      <c r="Q69" s="62">
        <v>9317.7000000000007</v>
      </c>
      <c r="R69" s="40"/>
      <c r="S69" s="65">
        <v>-15.900000000001455</v>
      </c>
    </row>
    <row r="70" spans="1:19" x14ac:dyDescent="0.2">
      <c r="A70" s="72"/>
      <c r="B70" s="70"/>
      <c r="C70" s="70"/>
      <c r="D70" s="70"/>
      <c r="E70" s="70"/>
      <c r="F70" s="70"/>
      <c r="G70" s="64"/>
      <c r="H70" s="70"/>
      <c r="I70" s="73"/>
      <c r="J70" s="96"/>
      <c r="K70" s="57" t="s">
        <v>94</v>
      </c>
      <c r="L70" s="57"/>
      <c r="M70" s="61">
        <v>9301.7999999999993</v>
      </c>
      <c r="N70" s="64"/>
      <c r="O70" s="70"/>
      <c r="P70" s="61">
        <v>9317.7000000000007</v>
      </c>
      <c r="Q70" s="64"/>
      <c r="R70" s="40"/>
      <c r="S70" s="71">
        <v>-15.900000000001455</v>
      </c>
    </row>
    <row r="71" spans="1:19" x14ac:dyDescent="0.2">
      <c r="A71" s="72"/>
      <c r="B71" s="70"/>
      <c r="C71" s="70"/>
      <c r="D71" s="70"/>
      <c r="E71" s="70"/>
      <c r="F71" s="70"/>
      <c r="G71" s="64"/>
      <c r="H71" s="70"/>
      <c r="I71" s="73"/>
      <c r="J71" s="96"/>
      <c r="K71" s="70"/>
      <c r="L71" s="70"/>
      <c r="M71" s="64"/>
      <c r="N71" s="64"/>
      <c r="O71" s="70"/>
      <c r="P71" s="64"/>
      <c r="Q71" s="64"/>
      <c r="R71" s="40"/>
      <c r="S71" s="71"/>
    </row>
    <row r="72" spans="1:19" x14ac:dyDescent="0.2">
      <c r="A72" s="56" t="s">
        <v>95</v>
      </c>
      <c r="B72" s="57"/>
      <c r="C72" s="70"/>
      <c r="D72" s="62">
        <v>135631.20000000001</v>
      </c>
      <c r="E72" s="57"/>
      <c r="F72" s="70"/>
      <c r="G72" s="62">
        <v>140203.29999999999</v>
      </c>
      <c r="H72" s="61"/>
      <c r="I72" s="62">
        <v>-4572.0999999999767</v>
      </c>
      <c r="J72" s="96"/>
      <c r="K72" s="57" t="s">
        <v>96</v>
      </c>
      <c r="L72" s="57"/>
      <c r="M72" s="64"/>
      <c r="N72" s="62">
        <v>135631.20000000001</v>
      </c>
      <c r="O72" s="57"/>
      <c r="P72" s="64"/>
      <c r="Q72" s="62">
        <v>148178.6</v>
      </c>
      <c r="R72" s="40"/>
      <c r="S72" s="65">
        <v>-12547.399999999994</v>
      </c>
    </row>
    <row r="73" spans="1:19" x14ac:dyDescent="0.2">
      <c r="A73" s="56" t="s">
        <v>23</v>
      </c>
      <c r="B73" s="57"/>
      <c r="C73" s="82">
        <v>135631.20000000001</v>
      </c>
      <c r="D73" s="70"/>
      <c r="E73" s="70"/>
      <c r="F73" s="61">
        <v>140203.29999999999</v>
      </c>
      <c r="G73" s="64"/>
      <c r="H73" s="70"/>
      <c r="I73" s="73"/>
      <c r="J73" s="96"/>
      <c r="K73" s="70"/>
      <c r="L73" s="70"/>
      <c r="M73" s="64"/>
      <c r="N73" s="64"/>
      <c r="O73" s="70"/>
      <c r="P73" s="64"/>
      <c r="Q73" s="64"/>
      <c r="R73" s="40"/>
      <c r="S73" s="71"/>
    </row>
    <row r="74" spans="1:19" x14ac:dyDescent="0.2">
      <c r="A74" s="72"/>
      <c r="B74" s="70"/>
      <c r="C74" s="70"/>
      <c r="D74" s="97"/>
      <c r="E74" s="70"/>
      <c r="F74" s="70"/>
      <c r="G74" s="64"/>
      <c r="H74" s="70"/>
      <c r="I74" s="73"/>
      <c r="J74" s="96"/>
      <c r="K74" s="70"/>
      <c r="L74" s="70"/>
      <c r="M74" s="64"/>
      <c r="N74" s="64"/>
      <c r="O74" s="70"/>
      <c r="P74" s="64"/>
      <c r="Q74" s="64"/>
      <c r="R74" s="40"/>
      <c r="S74" s="71"/>
    </row>
    <row r="75" spans="1:19" x14ac:dyDescent="0.2">
      <c r="A75" s="56" t="s">
        <v>97</v>
      </c>
      <c r="B75" s="57"/>
      <c r="C75" s="70"/>
      <c r="D75" s="62">
        <v>4589594.5999999996</v>
      </c>
      <c r="E75" s="57"/>
      <c r="F75" s="70"/>
      <c r="G75" s="62">
        <v>4518768.9000000004</v>
      </c>
      <c r="H75" s="61"/>
      <c r="I75" s="62">
        <v>70825.699999999255</v>
      </c>
      <c r="J75" s="96"/>
      <c r="K75" s="57" t="s">
        <v>98</v>
      </c>
      <c r="L75" s="57"/>
      <c r="M75" s="64"/>
      <c r="N75" s="62">
        <v>4589594.5999999996</v>
      </c>
      <c r="O75" s="57"/>
      <c r="P75" s="64"/>
      <c r="Q75" s="62">
        <v>4449993.2</v>
      </c>
      <c r="R75" s="40"/>
      <c r="S75" s="65">
        <v>139601.39999999944</v>
      </c>
    </row>
    <row r="76" spans="1:19" x14ac:dyDescent="0.2">
      <c r="A76" s="72"/>
      <c r="B76" s="70"/>
      <c r="C76" s="70"/>
      <c r="D76" s="64"/>
      <c r="E76" s="70"/>
      <c r="F76" s="70"/>
      <c r="G76" s="64"/>
      <c r="H76" s="70"/>
      <c r="I76" s="73"/>
      <c r="J76" s="96"/>
      <c r="K76" s="70"/>
      <c r="L76" s="70"/>
      <c r="M76" s="64"/>
      <c r="N76" s="64"/>
      <c r="O76" s="70"/>
      <c r="P76" s="64"/>
      <c r="Q76" s="64"/>
      <c r="R76" s="40"/>
      <c r="S76" s="71"/>
    </row>
    <row r="77" spans="1:19" x14ac:dyDescent="0.2">
      <c r="A77" s="56" t="s">
        <v>99</v>
      </c>
      <c r="B77" s="57"/>
      <c r="C77" s="70"/>
      <c r="D77" s="62">
        <v>6331463.0999999996</v>
      </c>
      <c r="E77" s="57"/>
      <c r="F77" s="70"/>
      <c r="G77" s="62">
        <v>6221805.7000000002</v>
      </c>
      <c r="H77" s="61"/>
      <c r="I77" s="62">
        <v>109657.39999999944</v>
      </c>
      <c r="J77" s="96"/>
      <c r="K77" s="57" t="s">
        <v>100</v>
      </c>
      <c r="L77" s="57"/>
      <c r="M77" s="64"/>
      <c r="N77" s="62">
        <v>6331463.0999999996</v>
      </c>
      <c r="O77" s="57"/>
      <c r="P77" s="64"/>
      <c r="Q77" s="62">
        <v>6249048.2999999998</v>
      </c>
      <c r="R77" s="40"/>
      <c r="S77" s="65">
        <v>82414.799999999814</v>
      </c>
    </row>
    <row r="78" spans="1:19" ht="15.75" customHeight="1" x14ac:dyDescent="0.2">
      <c r="A78" s="72"/>
      <c r="B78" s="70"/>
      <c r="C78" s="70"/>
      <c r="D78" s="70"/>
      <c r="E78" s="70"/>
      <c r="F78" s="70"/>
      <c r="G78" s="64"/>
      <c r="H78" s="70"/>
      <c r="I78" s="73"/>
      <c r="J78" s="96"/>
      <c r="K78" s="70"/>
      <c r="L78" s="70"/>
      <c r="M78" s="64"/>
      <c r="N78" s="64"/>
      <c r="O78" s="70"/>
      <c r="P78" s="64"/>
      <c r="Q78" s="64"/>
      <c r="R78" s="40"/>
      <c r="S78" s="71"/>
    </row>
    <row r="79" spans="1:19" x14ac:dyDescent="0.2">
      <c r="A79" s="56" t="s">
        <v>101</v>
      </c>
      <c r="B79" s="70"/>
      <c r="C79" s="70"/>
      <c r="D79" s="62">
        <v>11065990.699999999</v>
      </c>
      <c r="E79" s="57"/>
      <c r="F79" s="70"/>
      <c r="G79" s="62">
        <v>10890079.699999999</v>
      </c>
      <c r="H79" s="61"/>
      <c r="I79" s="62">
        <v>175911</v>
      </c>
      <c r="J79" s="96"/>
      <c r="K79" s="57" t="s">
        <v>101</v>
      </c>
      <c r="L79" s="57"/>
      <c r="M79" s="64"/>
      <c r="N79" s="62">
        <v>11065990.699999999</v>
      </c>
      <c r="O79" s="57"/>
      <c r="P79" s="64"/>
      <c r="Q79" s="62">
        <v>10856521.9</v>
      </c>
      <c r="R79" s="40"/>
      <c r="S79" s="65">
        <v>209468.79999999888</v>
      </c>
    </row>
    <row r="80" spans="1:19" ht="15.75" thickBot="1" x14ac:dyDescent="0.25">
      <c r="A80" s="89"/>
      <c r="B80" s="90"/>
      <c r="C80" s="90"/>
      <c r="D80" s="90"/>
      <c r="E80" s="90"/>
      <c r="F80" s="90"/>
      <c r="G80" s="90"/>
      <c r="H80" s="90"/>
      <c r="I80" s="90"/>
      <c r="J80" s="98"/>
      <c r="K80" s="90"/>
      <c r="L80" s="90"/>
      <c r="M80" s="90"/>
      <c r="N80" s="90"/>
      <c r="O80" s="90"/>
      <c r="P80" s="90"/>
      <c r="Q80" s="90"/>
      <c r="R80" s="94"/>
      <c r="S80" s="99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mergeCells count="7">
    <mergeCell ref="A68:S68"/>
    <mergeCell ref="G1:J1"/>
    <mergeCell ref="A2:S2"/>
    <mergeCell ref="A3:S3"/>
    <mergeCell ref="M4:N4"/>
    <mergeCell ref="C10:D10"/>
    <mergeCell ref="M10:N10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E36" sqref="E36"/>
    </sheetView>
  </sheetViews>
  <sheetFormatPr baseColWidth="10" defaultColWidth="12.6640625" defaultRowHeight="15" x14ac:dyDescent="0.2"/>
  <cols>
    <col min="1" max="1" width="50.5546875" style="104" customWidth="1"/>
    <col min="2" max="2" width="8.33203125" style="104" customWidth="1"/>
    <col min="3" max="3" width="11.21875" style="165" customWidth="1"/>
    <col min="4" max="4" width="3.33203125" style="165" customWidth="1"/>
    <col min="5" max="5" width="12.77734375" style="165" customWidth="1"/>
    <col min="6" max="6" width="3.109375" style="104" customWidth="1"/>
    <col min="7" max="7" width="7.77734375" style="104" customWidth="1"/>
    <col min="8" max="8" width="10.88671875" style="104" customWidth="1"/>
    <col min="9" max="9" width="3.6640625" style="104" customWidth="1"/>
    <col min="10" max="10" width="12.109375" style="104" customWidth="1"/>
    <col min="11" max="11" width="2.77734375" style="104" customWidth="1"/>
    <col min="12" max="12" width="12.6640625" style="104"/>
    <col min="13" max="13" width="1.5546875" style="104" customWidth="1"/>
    <col min="14" max="14" width="12.6640625" style="104"/>
    <col min="15" max="19" width="12.6640625" style="105"/>
    <col min="20" max="16384" width="12.6640625" style="104"/>
  </cols>
  <sheetData>
    <row r="1" spans="1:19" ht="17.100000000000001" customHeight="1" x14ac:dyDescent="0.2">
      <c r="A1" s="100"/>
      <c r="B1" s="100"/>
      <c r="C1" s="101"/>
      <c r="D1" s="101"/>
      <c r="E1" s="101"/>
      <c r="F1" s="102"/>
      <c r="G1" s="102"/>
      <c r="H1" s="102"/>
      <c r="I1" s="102"/>
      <c r="J1" s="102"/>
      <c r="K1" s="102"/>
      <c r="L1" s="102"/>
      <c r="M1" s="103"/>
    </row>
    <row r="2" spans="1:19" ht="12" customHeight="1" x14ac:dyDescent="0.2">
      <c r="A2" s="102"/>
      <c r="B2" s="102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</row>
    <row r="3" spans="1:19" ht="20.25" x14ac:dyDescent="0.3">
      <c r="A3" s="106"/>
      <c r="B3" s="106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</row>
    <row r="4" spans="1:19" s="112" customFormat="1" ht="23.25" x14ac:dyDescent="0.35">
      <c r="A4" s="109" t="s">
        <v>0</v>
      </c>
      <c r="B4" s="109"/>
      <c r="C4" s="110"/>
      <c r="D4" s="110"/>
      <c r="E4" s="110"/>
      <c r="F4" s="111"/>
      <c r="G4" s="111"/>
      <c r="H4" s="111"/>
      <c r="I4" s="111"/>
      <c r="J4" s="111"/>
      <c r="K4" s="111"/>
      <c r="L4" s="111"/>
      <c r="M4" s="111"/>
      <c r="O4" s="113"/>
      <c r="P4" s="113"/>
      <c r="Q4" s="113"/>
      <c r="R4" s="113"/>
      <c r="S4" s="113"/>
    </row>
    <row r="5" spans="1:19" s="112" customFormat="1" ht="23.25" x14ac:dyDescent="0.35">
      <c r="A5" s="202" t="s">
        <v>226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111"/>
      <c r="O5" s="113"/>
      <c r="P5" s="113"/>
      <c r="Q5" s="113"/>
      <c r="R5" s="113"/>
      <c r="S5" s="113"/>
    </row>
    <row r="6" spans="1:19" ht="6.75" customHeight="1" x14ac:dyDescent="0.2">
      <c r="A6" s="115"/>
      <c r="B6" s="115"/>
      <c r="C6" s="116"/>
      <c r="D6" s="116"/>
      <c r="E6" s="116"/>
      <c r="F6" s="117"/>
      <c r="G6" s="117"/>
      <c r="H6" s="117"/>
      <c r="I6" s="117"/>
      <c r="J6" s="117"/>
      <c r="K6" s="118"/>
      <c r="L6" s="2"/>
      <c r="M6" s="105"/>
    </row>
    <row r="7" spans="1:19" ht="9" customHeight="1" x14ac:dyDescent="0.2">
      <c r="A7" s="115"/>
      <c r="B7" s="115"/>
      <c r="C7" s="116"/>
      <c r="D7" s="116"/>
      <c r="E7" s="116"/>
      <c r="F7" s="117"/>
      <c r="G7" s="117"/>
      <c r="H7" s="117"/>
      <c r="I7" s="117"/>
      <c r="J7" s="117"/>
      <c r="K7" s="118"/>
      <c r="L7" s="2"/>
      <c r="M7" s="105"/>
    </row>
    <row r="8" spans="1:19" ht="15.75" thickBot="1" x14ac:dyDescent="0.25">
      <c r="A8" s="119"/>
      <c r="B8" s="119"/>
      <c r="C8" s="120"/>
      <c r="D8" s="120"/>
      <c r="E8" s="120"/>
      <c r="F8" s="119"/>
      <c r="G8" s="119"/>
      <c r="H8" s="119"/>
      <c r="I8" s="119"/>
      <c r="J8" s="121"/>
      <c r="L8" s="121" t="s">
        <v>1</v>
      </c>
    </row>
    <row r="9" spans="1:19" ht="24" customHeight="1" thickTop="1" x14ac:dyDescent="0.2">
      <c r="A9" s="122"/>
      <c r="B9" s="123"/>
      <c r="C9" s="124" t="s">
        <v>2</v>
      </c>
      <c r="D9" s="125"/>
      <c r="E9" s="125"/>
      <c r="F9" s="126"/>
      <c r="G9" s="126"/>
      <c r="H9" s="126"/>
      <c r="I9" s="126"/>
      <c r="J9" s="126"/>
      <c r="K9" s="127"/>
      <c r="L9" s="127"/>
      <c r="M9" s="128"/>
    </row>
    <row r="10" spans="1:19" ht="8.25" customHeight="1" x14ac:dyDescent="0.2">
      <c r="A10" s="129"/>
      <c r="B10" s="130"/>
      <c r="C10" s="131"/>
      <c r="D10" s="131"/>
      <c r="E10" s="131"/>
      <c r="F10" s="130"/>
      <c r="G10" s="130"/>
      <c r="H10" s="130"/>
      <c r="I10" s="130"/>
      <c r="J10" s="130"/>
      <c r="K10" s="130"/>
      <c r="L10" s="130"/>
      <c r="M10" s="132"/>
    </row>
    <row r="11" spans="1:19" x14ac:dyDescent="0.2">
      <c r="A11" s="129"/>
      <c r="B11" s="133" t="s">
        <v>3</v>
      </c>
      <c r="C11" s="134">
        <v>42339</v>
      </c>
      <c r="D11" s="135" t="s">
        <v>4</v>
      </c>
      <c r="E11" s="136">
        <v>42369</v>
      </c>
      <c r="F11" s="130"/>
      <c r="G11" s="133" t="s">
        <v>3</v>
      </c>
      <c r="H11" s="134">
        <v>42309</v>
      </c>
      <c r="I11" s="135" t="s">
        <v>4</v>
      </c>
      <c r="J11" s="136">
        <v>42338</v>
      </c>
      <c r="K11" s="130"/>
      <c r="L11" s="137" t="s">
        <v>110</v>
      </c>
      <c r="M11" s="132"/>
    </row>
    <row r="12" spans="1:19" s="146" customFormat="1" ht="11.25" customHeight="1" x14ac:dyDescent="0.25">
      <c r="A12" s="138"/>
      <c r="B12" s="139"/>
      <c r="C12" s="140" t="s">
        <v>5</v>
      </c>
      <c r="D12" s="141"/>
      <c r="E12" s="142" t="s">
        <v>5</v>
      </c>
      <c r="F12" s="139"/>
      <c r="G12" s="139"/>
      <c r="H12" s="143" t="s">
        <v>5</v>
      </c>
      <c r="I12" s="139"/>
      <c r="J12" s="144" t="s">
        <v>5</v>
      </c>
      <c r="K12" s="139"/>
      <c r="L12" s="139"/>
      <c r="M12" s="145"/>
      <c r="O12" s="147"/>
      <c r="P12" s="147"/>
      <c r="Q12" s="147"/>
      <c r="R12" s="147"/>
      <c r="S12" s="147"/>
    </row>
    <row r="13" spans="1:19" x14ac:dyDescent="0.2">
      <c r="A13" s="129"/>
      <c r="B13" s="130"/>
      <c r="C13" s="131"/>
      <c r="D13" s="131"/>
      <c r="E13" s="131"/>
      <c r="F13" s="130"/>
      <c r="G13" s="130"/>
      <c r="H13" s="130"/>
      <c r="I13" s="130"/>
      <c r="J13" s="130"/>
      <c r="K13" s="130"/>
      <c r="L13" s="130"/>
      <c r="M13" s="132"/>
    </row>
    <row r="14" spans="1:19" x14ac:dyDescent="0.2">
      <c r="A14" s="148" t="s">
        <v>6</v>
      </c>
      <c r="B14" s="149"/>
      <c r="C14" s="1"/>
      <c r="D14" s="1"/>
      <c r="E14" s="150">
        <v>28873.7</v>
      </c>
      <c r="F14" s="1"/>
      <c r="G14" s="1"/>
      <c r="H14" s="1"/>
      <c r="I14" s="1"/>
      <c r="J14" s="150">
        <v>39082.499999999993</v>
      </c>
      <c r="K14" s="130"/>
      <c r="L14" s="150">
        <v>-10208.799999999992</v>
      </c>
      <c r="M14" s="151"/>
      <c r="O14" s="1"/>
      <c r="P14" s="2"/>
      <c r="Q14" s="1"/>
      <c r="R14" s="2"/>
      <c r="S14" s="2"/>
    </row>
    <row r="15" spans="1:19" x14ac:dyDescent="0.2">
      <c r="A15" s="148" t="s">
        <v>7</v>
      </c>
      <c r="B15" s="149"/>
      <c r="C15" s="2">
        <v>37799.4</v>
      </c>
      <c r="D15" s="1"/>
      <c r="E15" s="1"/>
      <c r="F15" s="1"/>
      <c r="G15" s="1"/>
      <c r="H15" s="2">
        <v>33702.399999999994</v>
      </c>
      <c r="I15" s="1"/>
      <c r="J15" s="1"/>
      <c r="K15" s="130"/>
      <c r="L15" s="2">
        <v>4097.0000000000073</v>
      </c>
      <c r="M15" s="151"/>
      <c r="O15" s="2"/>
      <c r="P15" s="1"/>
      <c r="Q15" s="2"/>
      <c r="R15" s="1"/>
      <c r="S15" s="2"/>
    </row>
    <row r="16" spans="1:19" x14ac:dyDescent="0.2">
      <c r="A16" s="148" t="s">
        <v>111</v>
      </c>
      <c r="B16" s="149"/>
      <c r="C16" s="2">
        <v>816.6</v>
      </c>
      <c r="D16" s="1"/>
      <c r="E16" s="1"/>
      <c r="F16" s="1"/>
      <c r="G16" s="1"/>
      <c r="H16" s="2">
        <v>622</v>
      </c>
      <c r="I16" s="1"/>
      <c r="J16" s="1"/>
      <c r="K16" s="130"/>
      <c r="L16" s="2">
        <v>194.60000000000002</v>
      </c>
      <c r="M16" s="151"/>
      <c r="O16" s="2"/>
      <c r="P16" s="1"/>
      <c r="Q16" s="2"/>
      <c r="R16" s="1"/>
      <c r="S16" s="2"/>
    </row>
    <row r="17" spans="1:19" x14ac:dyDescent="0.2">
      <c r="A17" s="148" t="s">
        <v>10</v>
      </c>
      <c r="B17" s="149"/>
      <c r="C17" s="2">
        <v>4490.3999999999996</v>
      </c>
      <c r="D17" s="1"/>
      <c r="E17" s="1"/>
      <c r="F17" s="1"/>
      <c r="G17" s="1"/>
      <c r="H17" s="2">
        <v>4681.2</v>
      </c>
      <c r="I17" s="1"/>
      <c r="J17" s="1"/>
      <c r="K17" s="130"/>
      <c r="L17" s="2">
        <v>-190.80000000000018</v>
      </c>
      <c r="M17" s="151"/>
      <c r="O17" s="2"/>
      <c r="P17" s="1"/>
      <c r="Q17" s="2"/>
      <c r="R17" s="1"/>
      <c r="S17" s="2"/>
    </row>
    <row r="18" spans="1:19" x14ac:dyDescent="0.2">
      <c r="A18" s="148" t="s">
        <v>8</v>
      </c>
      <c r="B18" s="149"/>
      <c r="C18" s="2">
        <v>-14232.7</v>
      </c>
      <c r="D18" s="1"/>
      <c r="E18" s="1"/>
      <c r="F18" s="1"/>
      <c r="G18" s="1"/>
      <c r="H18" s="1">
        <v>76.900000000000006</v>
      </c>
      <c r="I18" s="1"/>
      <c r="J18" s="1"/>
      <c r="K18" s="130"/>
      <c r="L18" s="2">
        <v>-14309.6</v>
      </c>
      <c r="M18" s="151"/>
      <c r="O18" s="2"/>
      <c r="P18" s="1"/>
      <c r="Q18" s="2"/>
      <c r="R18" s="1"/>
      <c r="S18" s="2"/>
    </row>
    <row r="19" spans="1:19" x14ac:dyDescent="0.2">
      <c r="A19" s="129"/>
      <c r="B19" s="130"/>
      <c r="C19" s="1"/>
      <c r="D19" s="1"/>
      <c r="E19" s="1"/>
      <c r="F19" s="1"/>
      <c r="G19" s="1"/>
      <c r="I19" s="1"/>
      <c r="J19" s="1"/>
      <c r="K19" s="130"/>
      <c r="L19" s="2"/>
      <c r="M19" s="151"/>
      <c r="O19" s="1"/>
      <c r="P19" s="1"/>
      <c r="Q19" s="1"/>
      <c r="R19" s="1"/>
      <c r="S19" s="2"/>
    </row>
    <row r="20" spans="1:19" x14ac:dyDescent="0.2">
      <c r="A20" s="148" t="s">
        <v>9</v>
      </c>
      <c r="B20" s="149"/>
      <c r="C20" s="1"/>
      <c r="D20" s="1"/>
      <c r="E20" s="150">
        <v>-9062.5</v>
      </c>
      <c r="F20" s="1"/>
      <c r="G20" s="1"/>
      <c r="H20" s="1"/>
      <c r="I20" s="1"/>
      <c r="J20" s="150">
        <v>4980.8</v>
      </c>
      <c r="K20" s="130"/>
      <c r="L20" s="150">
        <v>-14043.3</v>
      </c>
      <c r="M20" s="151"/>
      <c r="O20" s="1"/>
      <c r="P20" s="2"/>
      <c r="Q20" s="1"/>
      <c r="R20" s="2"/>
      <c r="S20" s="2"/>
    </row>
    <row r="21" spans="1:19" x14ac:dyDescent="0.2">
      <c r="A21" s="148" t="s">
        <v>112</v>
      </c>
      <c r="B21" s="149"/>
      <c r="C21" s="2">
        <v>5119.8</v>
      </c>
      <c r="D21" s="1"/>
      <c r="E21" s="1"/>
      <c r="F21" s="1"/>
      <c r="G21" s="1"/>
      <c r="H21" s="2">
        <v>4954.6000000000004</v>
      </c>
      <c r="I21" s="1"/>
      <c r="J21" s="1"/>
      <c r="K21" s="130"/>
      <c r="L21" s="2">
        <v>165.19999999999982</v>
      </c>
      <c r="M21" s="151"/>
      <c r="O21" s="2"/>
      <c r="P21" s="1"/>
      <c r="Q21" s="2"/>
      <c r="R21" s="1"/>
      <c r="S21" s="2"/>
    </row>
    <row r="22" spans="1:19" x14ac:dyDescent="0.2">
      <c r="A22" s="148" t="s">
        <v>10</v>
      </c>
      <c r="B22" s="149"/>
      <c r="C22" s="2">
        <v>23.3</v>
      </c>
      <c r="D22" s="1"/>
      <c r="E22" s="1"/>
      <c r="F22" s="1"/>
      <c r="G22" s="1"/>
      <c r="H22" s="2">
        <v>26.2</v>
      </c>
      <c r="I22" s="1"/>
      <c r="J22" s="1"/>
      <c r="K22" s="130"/>
      <c r="L22" s="2">
        <v>-2.8999999999999986</v>
      </c>
      <c r="M22" s="151"/>
      <c r="O22" s="2"/>
      <c r="P22" s="1"/>
      <c r="Q22" s="2"/>
      <c r="R22" s="1"/>
      <c r="S22" s="2"/>
    </row>
    <row r="23" spans="1:19" x14ac:dyDescent="0.2">
      <c r="A23" s="148" t="s">
        <v>8</v>
      </c>
      <c r="B23" s="149"/>
      <c r="C23" s="2">
        <v>-14205.6</v>
      </c>
      <c r="D23" s="1"/>
      <c r="E23" s="1"/>
      <c r="F23" s="1"/>
      <c r="G23" s="1"/>
      <c r="H23" s="1">
        <v>0</v>
      </c>
      <c r="I23" s="1"/>
      <c r="J23" s="1"/>
      <c r="K23" s="130"/>
      <c r="L23" s="2">
        <v>-14205.6</v>
      </c>
      <c r="M23" s="151"/>
      <c r="O23" s="2"/>
      <c r="P23" s="1"/>
      <c r="Q23" s="2"/>
      <c r="R23" s="1"/>
      <c r="S23" s="2"/>
    </row>
    <row r="24" spans="1:19" x14ac:dyDescent="0.2">
      <c r="A24" s="129"/>
      <c r="B24" s="130"/>
      <c r="C24" s="1"/>
      <c r="D24" s="1"/>
      <c r="E24" s="1"/>
      <c r="F24" s="1"/>
      <c r="G24" s="1"/>
      <c r="I24" s="1"/>
      <c r="J24" s="1"/>
      <c r="K24" s="130"/>
      <c r="L24" s="2"/>
      <c r="M24" s="151"/>
      <c r="O24" s="1"/>
      <c r="P24" s="1"/>
      <c r="Q24" s="1"/>
      <c r="R24" s="1"/>
      <c r="S24" s="2"/>
    </row>
    <row r="25" spans="1:19" s="155" customFormat="1" ht="15.75" x14ac:dyDescent="0.25">
      <c r="A25" s="152" t="s">
        <v>11</v>
      </c>
      <c r="B25" s="153"/>
      <c r="C25" s="3"/>
      <c r="D25" s="3"/>
      <c r="E25" s="154">
        <v>37936.199999999997</v>
      </c>
      <c r="F25" s="3"/>
      <c r="G25" s="3"/>
      <c r="H25" s="3"/>
      <c r="I25" s="3"/>
      <c r="J25" s="154">
        <v>34101.69999999999</v>
      </c>
      <c r="K25" s="137"/>
      <c r="L25" s="154">
        <v>3834.5000000000073</v>
      </c>
      <c r="M25" s="151"/>
      <c r="O25" s="3"/>
      <c r="P25" s="4"/>
      <c r="Q25" s="3"/>
      <c r="R25" s="4"/>
      <c r="S25" s="4"/>
    </row>
    <row r="26" spans="1:19" x14ac:dyDescent="0.2">
      <c r="A26" s="129"/>
      <c r="B26" s="130"/>
      <c r="C26" s="1"/>
      <c r="D26" s="1"/>
      <c r="E26" s="1"/>
      <c r="F26" s="1"/>
      <c r="G26" s="1"/>
      <c r="H26" s="1"/>
      <c r="I26" s="1"/>
      <c r="J26" s="1"/>
      <c r="K26" s="130"/>
      <c r="L26" s="2"/>
      <c r="M26" s="151"/>
      <c r="O26" s="1"/>
      <c r="P26" s="1"/>
      <c r="Q26" s="1"/>
      <c r="R26" s="1"/>
      <c r="S26" s="2"/>
    </row>
    <row r="27" spans="1:19" x14ac:dyDescent="0.2">
      <c r="A27" s="148" t="s">
        <v>12</v>
      </c>
      <c r="B27" s="149"/>
      <c r="C27" s="1"/>
      <c r="D27" s="1"/>
      <c r="E27" s="187">
        <v>-3553.5</v>
      </c>
      <c r="F27" s="1"/>
      <c r="G27" s="1"/>
      <c r="H27" s="1"/>
      <c r="I27" s="1"/>
      <c r="J27" s="187">
        <v>-6171.8</v>
      </c>
      <c r="K27" s="130"/>
      <c r="L27" s="150">
        <v>2618.3000000000002</v>
      </c>
      <c r="M27" s="151"/>
      <c r="O27" s="1"/>
      <c r="P27" s="2"/>
      <c r="Q27" s="1"/>
      <c r="R27" s="2"/>
      <c r="S27" s="2"/>
    </row>
    <row r="28" spans="1:19" x14ac:dyDescent="0.2">
      <c r="A28" s="129"/>
      <c r="B28" s="130"/>
      <c r="C28" s="1"/>
      <c r="D28" s="1"/>
      <c r="E28" s="1"/>
      <c r="F28" s="1"/>
      <c r="G28" s="1"/>
      <c r="H28" s="1"/>
      <c r="I28" s="1"/>
      <c r="J28" s="1"/>
      <c r="K28" s="130"/>
      <c r="L28" s="2"/>
      <c r="M28" s="151"/>
      <c r="O28" s="1"/>
      <c r="P28" s="1"/>
      <c r="Q28" s="1"/>
      <c r="R28" s="1"/>
      <c r="S28" s="2"/>
    </row>
    <row r="29" spans="1:19" x14ac:dyDescent="0.2">
      <c r="A29" s="148" t="s">
        <v>13</v>
      </c>
      <c r="B29" s="149"/>
      <c r="C29" s="1"/>
      <c r="D29" s="1"/>
      <c r="E29" s="150">
        <v>0</v>
      </c>
      <c r="F29" s="1"/>
      <c r="G29" s="1"/>
      <c r="H29" s="1"/>
      <c r="I29" s="1"/>
      <c r="J29" s="150">
        <v>0</v>
      </c>
      <c r="K29" s="130"/>
      <c r="L29" s="150">
        <v>0</v>
      </c>
      <c r="M29" s="151"/>
      <c r="O29" s="1"/>
      <c r="P29" s="2"/>
      <c r="Q29" s="1"/>
      <c r="R29" s="2"/>
      <c r="S29" s="2"/>
    </row>
    <row r="30" spans="1:19" x14ac:dyDescent="0.2">
      <c r="A30" s="172" t="s">
        <v>114</v>
      </c>
      <c r="B30" s="149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0"/>
      <c r="L30" s="2">
        <v>0</v>
      </c>
      <c r="M30" s="151"/>
      <c r="O30" s="2"/>
      <c r="P30" s="1"/>
      <c r="Q30" s="2"/>
      <c r="R30" s="1"/>
      <c r="S30" s="2"/>
    </row>
    <row r="31" spans="1:19" x14ac:dyDescent="0.2">
      <c r="A31" s="148" t="s">
        <v>14</v>
      </c>
      <c r="B31" s="149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0"/>
      <c r="L31" s="2">
        <v>0</v>
      </c>
      <c r="M31" s="151"/>
      <c r="O31" s="2"/>
      <c r="P31" s="1"/>
      <c r="Q31" s="2"/>
      <c r="R31" s="1"/>
      <c r="S31" s="2"/>
    </row>
    <row r="32" spans="1:19" x14ac:dyDescent="0.2">
      <c r="A32" s="129"/>
      <c r="B32" s="130"/>
      <c r="C32" s="1"/>
      <c r="D32" s="1"/>
      <c r="E32" s="1"/>
      <c r="F32" s="1"/>
      <c r="G32" s="1"/>
      <c r="I32" s="1"/>
      <c r="J32" s="1"/>
      <c r="K32" s="130"/>
      <c r="L32" s="2"/>
      <c r="M32" s="151"/>
      <c r="O32" s="1"/>
      <c r="P32" s="1"/>
      <c r="Q32" s="1"/>
      <c r="R32" s="1"/>
      <c r="S32" s="2"/>
    </row>
    <row r="33" spans="1:19" x14ac:dyDescent="0.2">
      <c r="A33" s="148" t="s">
        <v>15</v>
      </c>
      <c r="B33" s="149"/>
      <c r="C33" s="1"/>
      <c r="D33" s="1"/>
      <c r="E33" s="150">
        <v>3553.5</v>
      </c>
      <c r="F33" s="1"/>
      <c r="G33" s="1"/>
      <c r="H33" s="1"/>
      <c r="I33" s="1"/>
      <c r="J33" s="150">
        <v>6171.8</v>
      </c>
      <c r="K33" s="130"/>
      <c r="L33" s="150">
        <v>-2618.3000000000002</v>
      </c>
      <c r="M33" s="151"/>
      <c r="O33" s="1"/>
      <c r="P33" s="2"/>
      <c r="Q33" s="1"/>
      <c r="R33" s="2"/>
      <c r="S33" s="2"/>
    </row>
    <row r="34" spans="1:19" x14ac:dyDescent="0.2">
      <c r="A34" s="148" t="s">
        <v>16</v>
      </c>
      <c r="B34" s="149"/>
      <c r="C34" s="2">
        <v>1643.2</v>
      </c>
      <c r="D34" s="1"/>
      <c r="E34" s="1"/>
      <c r="F34" s="1"/>
      <c r="G34" s="1"/>
      <c r="H34" s="2">
        <v>1469.7</v>
      </c>
      <c r="I34" s="1"/>
      <c r="J34" s="1"/>
      <c r="K34" s="130"/>
      <c r="L34" s="2">
        <v>173.5</v>
      </c>
      <c r="M34" s="151"/>
      <c r="O34" s="2"/>
      <c r="P34" s="1"/>
      <c r="Q34" s="2"/>
      <c r="R34" s="1"/>
      <c r="S34" s="2"/>
    </row>
    <row r="35" spans="1:19" x14ac:dyDescent="0.2">
      <c r="A35" s="148" t="s">
        <v>14</v>
      </c>
      <c r="B35" s="149"/>
      <c r="C35" s="2">
        <v>1910.3</v>
      </c>
      <c r="D35" s="1"/>
      <c r="E35" s="1"/>
      <c r="F35" s="1"/>
      <c r="G35" s="1"/>
      <c r="H35" s="1">
        <v>4702.1000000000004</v>
      </c>
      <c r="I35" s="1"/>
      <c r="J35" s="1"/>
      <c r="K35" s="130"/>
      <c r="L35" s="2">
        <v>-2791.8</v>
      </c>
      <c r="M35" s="151"/>
      <c r="O35" s="2"/>
      <c r="P35" s="1"/>
      <c r="Q35" s="2"/>
      <c r="R35" s="1"/>
      <c r="S35" s="2"/>
    </row>
    <row r="36" spans="1:19" ht="14.25" customHeight="1" x14ac:dyDescent="0.2">
      <c r="A36" s="129"/>
      <c r="B36" s="130"/>
      <c r="C36" s="1"/>
      <c r="D36" s="1"/>
      <c r="E36" s="1"/>
      <c r="F36" s="1"/>
      <c r="G36" s="1"/>
      <c r="I36" s="1"/>
      <c r="J36" s="1"/>
      <c r="K36" s="130"/>
      <c r="L36" s="2"/>
      <c r="M36" s="151"/>
      <c r="O36" s="1"/>
      <c r="P36" s="1"/>
      <c r="Q36" s="1"/>
      <c r="R36" s="1"/>
      <c r="S36" s="2"/>
    </row>
    <row r="37" spans="1:19" ht="13.5" customHeight="1" x14ac:dyDescent="0.2">
      <c r="A37" s="148" t="s">
        <v>17</v>
      </c>
      <c r="B37" s="149"/>
      <c r="C37" s="1"/>
      <c r="D37" s="1"/>
      <c r="E37" s="1"/>
      <c r="F37" s="1"/>
      <c r="G37" s="1"/>
      <c r="H37" s="1"/>
      <c r="I37" s="1"/>
      <c r="J37" s="1"/>
      <c r="K37" s="130"/>
      <c r="L37" s="2"/>
      <c r="M37" s="151"/>
      <c r="O37" s="1"/>
      <c r="P37" s="1"/>
      <c r="Q37" s="1"/>
      <c r="R37" s="1"/>
      <c r="S37" s="2"/>
    </row>
    <row r="38" spans="1:19" x14ac:dyDescent="0.2">
      <c r="A38" s="148" t="s">
        <v>18</v>
      </c>
      <c r="B38" s="149"/>
      <c r="C38" s="1"/>
      <c r="D38" s="1"/>
      <c r="E38" s="150">
        <v>34382.699999999997</v>
      </c>
      <c r="F38" s="1"/>
      <c r="G38" s="1"/>
      <c r="H38" s="1"/>
      <c r="I38" s="1"/>
      <c r="J38" s="150">
        <v>27929.899999999991</v>
      </c>
      <c r="K38" s="130"/>
      <c r="L38" s="150">
        <v>6452.8000000000065</v>
      </c>
      <c r="M38" s="151"/>
      <c r="O38" s="1"/>
      <c r="P38" s="2"/>
      <c r="Q38" s="1"/>
      <c r="R38" s="2"/>
      <c r="S38" s="2"/>
    </row>
    <row r="39" spans="1:19" ht="6" customHeight="1" x14ac:dyDescent="0.2">
      <c r="A39" s="129"/>
      <c r="B39" s="130"/>
      <c r="C39" s="1"/>
      <c r="D39" s="1"/>
      <c r="E39" s="1"/>
      <c r="F39" s="1"/>
      <c r="G39" s="1"/>
      <c r="H39" s="1"/>
      <c r="I39" s="1"/>
      <c r="J39" s="1"/>
      <c r="K39" s="130"/>
      <c r="L39" s="2"/>
      <c r="M39" s="151"/>
      <c r="O39" s="1"/>
      <c r="P39" s="1"/>
      <c r="Q39" s="1"/>
      <c r="R39" s="1"/>
      <c r="S39" s="2"/>
    </row>
    <row r="40" spans="1:19" x14ac:dyDescent="0.2">
      <c r="A40" s="148" t="s">
        <v>19</v>
      </c>
      <c r="B40" s="149"/>
      <c r="C40" s="1"/>
      <c r="D40" s="1"/>
      <c r="E40" s="188">
        <v>24266.799999999999</v>
      </c>
      <c r="F40" s="1"/>
      <c r="G40" s="1"/>
      <c r="H40" s="1"/>
      <c r="I40" s="1"/>
      <c r="J40" s="188">
        <v>29647.3</v>
      </c>
      <c r="K40" s="130"/>
      <c r="L40" s="2">
        <v>-5380.5</v>
      </c>
      <c r="M40" s="151"/>
      <c r="O40" s="1"/>
      <c r="P40" s="2"/>
      <c r="Q40" s="1"/>
      <c r="R40" s="2"/>
      <c r="S40" s="2"/>
    </row>
    <row r="41" spans="1:19" x14ac:dyDescent="0.2">
      <c r="A41" s="148" t="s">
        <v>20</v>
      </c>
      <c r="B41" s="149"/>
      <c r="C41" s="188">
        <v>24472.3</v>
      </c>
      <c r="D41" s="1"/>
      <c r="E41" s="1"/>
      <c r="F41" s="1"/>
      <c r="G41" s="1"/>
      <c r="H41" s="188">
        <v>29614.799999999999</v>
      </c>
      <c r="I41" s="1"/>
      <c r="J41" s="1"/>
      <c r="K41" s="130"/>
      <c r="L41" s="2">
        <v>-5142.5</v>
      </c>
      <c r="M41" s="151"/>
      <c r="O41" s="2"/>
      <c r="P41" s="1"/>
      <c r="Q41" s="2"/>
      <c r="R41" s="1"/>
      <c r="S41" s="2"/>
    </row>
    <row r="42" spans="1:19" x14ac:dyDescent="0.2">
      <c r="A42" s="156" t="s">
        <v>21</v>
      </c>
      <c r="B42" s="157"/>
      <c r="C42" s="188">
        <v>-208</v>
      </c>
      <c r="D42" s="1"/>
      <c r="E42" s="1"/>
      <c r="F42" s="1"/>
      <c r="G42" s="1"/>
      <c r="H42" s="188">
        <v>32.799999999999997</v>
      </c>
      <c r="I42" s="1"/>
      <c r="J42" s="1"/>
      <c r="K42" s="130"/>
      <c r="L42" s="2">
        <v>-240.8</v>
      </c>
      <c r="M42" s="151"/>
      <c r="O42" s="2"/>
      <c r="P42" s="1"/>
      <c r="Q42" s="2"/>
      <c r="R42" s="1"/>
      <c r="S42" s="2"/>
    </row>
    <row r="43" spans="1:19" x14ac:dyDescent="0.2">
      <c r="A43" s="148" t="s">
        <v>23</v>
      </c>
      <c r="B43" s="149"/>
      <c r="C43" s="188">
        <v>2.5</v>
      </c>
      <c r="D43" s="1"/>
      <c r="E43" s="1"/>
      <c r="F43" s="1"/>
      <c r="G43" s="1"/>
      <c r="H43" s="189">
        <v>-0.3</v>
      </c>
      <c r="I43" s="1"/>
      <c r="J43" s="1"/>
      <c r="K43" s="130"/>
      <c r="L43" s="2">
        <v>2.8</v>
      </c>
      <c r="M43" s="151"/>
      <c r="O43" s="2"/>
      <c r="P43" s="1"/>
      <c r="Q43" s="2"/>
      <c r="R43" s="1"/>
      <c r="S43" s="2"/>
    </row>
    <row r="44" spans="1:19" ht="15" customHeight="1" x14ac:dyDescent="0.2">
      <c r="A44" s="129"/>
      <c r="B44" s="130"/>
      <c r="C44" s="1"/>
      <c r="D44" s="1"/>
      <c r="E44" s="1"/>
      <c r="F44" s="1"/>
      <c r="G44" s="1"/>
      <c r="I44" s="1"/>
      <c r="J44" s="1"/>
      <c r="K44" s="130"/>
      <c r="L44" s="2"/>
      <c r="M44" s="151"/>
      <c r="O44" s="1"/>
      <c r="P44" s="1"/>
      <c r="Q44" s="1"/>
      <c r="R44" s="1"/>
      <c r="S44" s="2"/>
    </row>
    <row r="45" spans="1:19" x14ac:dyDescent="0.2">
      <c r="A45" s="148" t="s">
        <v>24</v>
      </c>
      <c r="B45" s="149"/>
      <c r="C45" s="1"/>
      <c r="D45" s="1"/>
      <c r="E45" s="150">
        <v>323.5</v>
      </c>
      <c r="F45" s="1"/>
      <c r="G45" s="1"/>
      <c r="H45" s="1"/>
      <c r="I45" s="1"/>
      <c r="J45" s="150">
        <v>131</v>
      </c>
      <c r="K45" s="130"/>
      <c r="L45" s="150">
        <v>192.5</v>
      </c>
      <c r="M45" s="151"/>
      <c r="O45" s="1"/>
      <c r="P45" s="2"/>
      <c r="Q45" s="1"/>
      <c r="R45" s="2"/>
      <c r="S45" s="2"/>
    </row>
    <row r="46" spans="1:19" ht="7.5" customHeight="1" x14ac:dyDescent="0.2">
      <c r="A46" s="148" t="s">
        <v>25</v>
      </c>
      <c r="B46" s="149"/>
      <c r="C46" s="1"/>
      <c r="D46" s="1"/>
      <c r="E46" s="1"/>
      <c r="F46" s="1"/>
      <c r="G46" s="1"/>
      <c r="H46" s="1"/>
      <c r="I46" s="1"/>
      <c r="J46" s="1"/>
      <c r="K46" s="130"/>
      <c r="L46" s="2"/>
      <c r="M46" s="151"/>
      <c r="O46" s="1"/>
      <c r="P46" s="1"/>
      <c r="Q46" s="1"/>
      <c r="R46" s="1"/>
      <c r="S46" s="2"/>
    </row>
    <row r="47" spans="1:19" x14ac:dyDescent="0.2">
      <c r="A47" s="148" t="s">
        <v>26</v>
      </c>
      <c r="B47" s="149"/>
      <c r="C47" s="1"/>
      <c r="D47" s="1"/>
      <c r="E47" s="150">
        <v>150.5</v>
      </c>
      <c r="F47" s="1"/>
      <c r="G47" s="1"/>
      <c r="H47" s="1"/>
      <c r="I47" s="1"/>
      <c r="J47" s="150">
        <v>144.9</v>
      </c>
      <c r="K47" s="130"/>
      <c r="L47" s="150">
        <v>5.5999999999999943</v>
      </c>
      <c r="M47" s="151"/>
      <c r="O47" s="1"/>
      <c r="P47" s="2"/>
      <c r="Q47" s="1"/>
      <c r="R47" s="2"/>
      <c r="S47" s="2"/>
    </row>
    <row r="48" spans="1:19" ht="6" customHeight="1" x14ac:dyDescent="0.2">
      <c r="A48" s="129"/>
      <c r="B48" s="130"/>
      <c r="C48" s="1"/>
      <c r="D48" s="1"/>
      <c r="E48" s="1"/>
      <c r="F48" s="1"/>
      <c r="G48" s="1"/>
      <c r="H48" s="1"/>
      <c r="I48" s="1"/>
      <c r="J48" s="1"/>
      <c r="K48" s="130"/>
      <c r="L48" s="2"/>
      <c r="M48" s="151"/>
      <c r="O48" s="1"/>
      <c r="P48" s="1"/>
      <c r="Q48" s="1"/>
      <c r="R48" s="1"/>
      <c r="S48" s="2"/>
    </row>
    <row r="49" spans="1:19" s="155" customFormat="1" ht="15.75" x14ac:dyDescent="0.25">
      <c r="A49" s="152" t="s">
        <v>27</v>
      </c>
      <c r="B49" s="153"/>
      <c r="C49" s="3"/>
      <c r="D49" s="3"/>
      <c r="E49" s="154">
        <v>9641.8999999999978</v>
      </c>
      <c r="F49" s="3"/>
      <c r="G49" s="3"/>
      <c r="H49" s="3"/>
      <c r="I49" s="3"/>
      <c r="J49" s="154">
        <v>-1993.3000000000088</v>
      </c>
      <c r="K49" s="137"/>
      <c r="L49" s="154">
        <v>11635.200000000006</v>
      </c>
      <c r="M49" s="151"/>
      <c r="O49" s="3"/>
      <c r="P49" s="4"/>
      <c r="Q49" s="3"/>
      <c r="R49" s="4"/>
      <c r="S49" s="4"/>
    </row>
    <row r="50" spans="1:19" ht="9.75" customHeight="1" x14ac:dyDescent="0.2">
      <c r="A50" s="129"/>
      <c r="B50" s="130"/>
      <c r="C50" s="1"/>
      <c r="D50" s="1"/>
      <c r="E50" s="1"/>
      <c r="F50" s="1"/>
      <c r="G50" s="1"/>
      <c r="H50" s="1"/>
      <c r="I50" s="1"/>
      <c r="J50" s="1"/>
      <c r="K50" s="130"/>
      <c r="L50" s="2"/>
      <c r="M50" s="151"/>
      <c r="O50" s="1"/>
      <c r="P50" s="1"/>
      <c r="Q50" s="1"/>
      <c r="R50" s="1"/>
      <c r="S50" s="2"/>
    </row>
    <row r="51" spans="1:19" x14ac:dyDescent="0.2">
      <c r="A51" s="148" t="s">
        <v>28</v>
      </c>
      <c r="B51" s="149"/>
      <c r="C51" s="1"/>
      <c r="D51" s="1"/>
      <c r="E51" s="150">
        <v>4682.1000000000004</v>
      </c>
      <c r="F51" s="1"/>
      <c r="G51" s="1"/>
      <c r="H51" s="1"/>
      <c r="I51" s="1"/>
      <c r="J51" s="150">
        <v>3779.1</v>
      </c>
      <c r="K51" s="130"/>
      <c r="L51" s="150">
        <v>903.00000000000045</v>
      </c>
      <c r="M51" s="151"/>
      <c r="O51" s="1"/>
      <c r="P51" s="2"/>
      <c r="Q51" s="1"/>
      <c r="R51" s="2"/>
      <c r="S51" s="2"/>
    </row>
    <row r="52" spans="1:19" x14ac:dyDescent="0.2">
      <c r="A52" s="148" t="s">
        <v>29</v>
      </c>
      <c r="B52" s="149"/>
      <c r="C52" s="2">
        <v>4682.1000000000004</v>
      </c>
      <c r="D52" s="1"/>
      <c r="E52" s="1"/>
      <c r="F52" s="1"/>
      <c r="G52" s="1"/>
      <c r="H52" s="1">
        <v>3779.1</v>
      </c>
      <c r="I52" s="1"/>
      <c r="J52" s="1"/>
      <c r="K52" s="130"/>
      <c r="L52" s="2">
        <v>903.00000000000045</v>
      </c>
      <c r="M52" s="151"/>
      <c r="O52" s="2"/>
      <c r="P52" s="1"/>
      <c r="Q52" s="2"/>
      <c r="R52" s="1"/>
      <c r="S52" s="2"/>
    </row>
    <row r="53" spans="1:19" ht="9.75" customHeight="1" x14ac:dyDescent="0.2">
      <c r="A53" s="129"/>
      <c r="B53" s="130"/>
      <c r="C53" s="1"/>
      <c r="D53" s="1"/>
      <c r="E53" s="1"/>
      <c r="F53" s="1"/>
      <c r="G53" s="1"/>
      <c r="I53" s="1"/>
      <c r="J53" s="1"/>
      <c r="K53" s="130"/>
      <c r="L53" s="2"/>
      <c r="M53" s="151"/>
      <c r="O53" s="1"/>
      <c r="P53" s="1"/>
      <c r="Q53" s="1"/>
      <c r="R53" s="1"/>
      <c r="S53" s="2"/>
    </row>
    <row r="54" spans="1:19" x14ac:dyDescent="0.2">
      <c r="A54" s="148" t="s">
        <v>30</v>
      </c>
      <c r="B54" s="149"/>
      <c r="C54" s="1"/>
      <c r="D54" s="1"/>
      <c r="E54" s="150">
        <v>2739.5</v>
      </c>
      <c r="F54" s="1"/>
      <c r="G54" s="1"/>
      <c r="H54" s="1"/>
      <c r="I54" s="1"/>
      <c r="J54" s="150">
        <v>226.7</v>
      </c>
      <c r="K54" s="130"/>
      <c r="L54" s="150">
        <v>2512.8000000000002</v>
      </c>
      <c r="M54" s="151"/>
      <c r="O54" s="1"/>
      <c r="P54" s="2"/>
      <c r="Q54" s="1"/>
      <c r="R54" s="2"/>
      <c r="S54" s="2"/>
    </row>
    <row r="55" spans="1:19" x14ac:dyDescent="0.2">
      <c r="A55" s="148" t="s">
        <v>31</v>
      </c>
      <c r="B55" s="149"/>
      <c r="C55" s="2">
        <v>2739.5</v>
      </c>
      <c r="D55" s="1"/>
      <c r="E55" s="1"/>
      <c r="F55" s="1"/>
      <c r="G55" s="1"/>
      <c r="H55" s="1">
        <v>226.7</v>
      </c>
      <c r="I55" s="1"/>
      <c r="J55" s="1"/>
      <c r="K55" s="130"/>
      <c r="L55" s="2">
        <v>2512.8000000000002</v>
      </c>
      <c r="M55" s="151"/>
      <c r="O55" s="2"/>
      <c r="P55" s="1"/>
      <c r="Q55" s="2"/>
      <c r="R55" s="1"/>
      <c r="S55" s="2"/>
    </row>
    <row r="56" spans="1:19" x14ac:dyDescent="0.2">
      <c r="A56" s="129"/>
      <c r="B56" s="130"/>
      <c r="C56" s="1"/>
      <c r="D56" s="1"/>
      <c r="E56" s="1"/>
      <c r="F56" s="1"/>
      <c r="G56" s="1"/>
      <c r="I56" s="1"/>
      <c r="J56" s="1"/>
      <c r="K56" s="130"/>
      <c r="L56" s="2"/>
      <c r="M56" s="151"/>
      <c r="O56" s="1"/>
      <c r="P56" s="1"/>
      <c r="Q56" s="1"/>
      <c r="R56" s="1"/>
      <c r="S56" s="2"/>
    </row>
    <row r="57" spans="1:19" s="155" customFormat="1" ht="15.75" x14ac:dyDescent="0.25">
      <c r="A57" s="152" t="s">
        <v>32</v>
      </c>
      <c r="B57" s="153"/>
      <c r="C57" s="1"/>
      <c r="D57" s="1"/>
      <c r="E57" s="154">
        <v>1942.6000000000004</v>
      </c>
      <c r="F57" s="3"/>
      <c r="G57" s="3"/>
      <c r="H57" s="1"/>
      <c r="I57" s="1"/>
      <c r="J57" s="154">
        <v>3552.4</v>
      </c>
      <c r="K57" s="137"/>
      <c r="L57" s="154">
        <v>-1609.7999999999997</v>
      </c>
      <c r="M57" s="151"/>
      <c r="O57" s="1"/>
      <c r="P57" s="4"/>
      <c r="Q57" s="3"/>
      <c r="R57" s="4"/>
      <c r="S57" s="4"/>
    </row>
    <row r="58" spans="1:19" hidden="1" x14ac:dyDescent="0.2">
      <c r="A58" s="129"/>
      <c r="B58" s="130"/>
      <c r="C58" s="1"/>
      <c r="D58" s="1"/>
      <c r="E58" s="3"/>
      <c r="F58" s="1"/>
      <c r="G58" s="1"/>
      <c r="H58" s="1"/>
      <c r="I58" s="1"/>
      <c r="J58" s="3"/>
      <c r="K58" s="130"/>
      <c r="L58" s="2"/>
      <c r="M58" s="151"/>
      <c r="O58" s="1"/>
      <c r="P58" s="3"/>
      <c r="Q58" s="1"/>
      <c r="R58" s="1"/>
      <c r="S58" s="2"/>
    </row>
    <row r="59" spans="1:19" hidden="1" x14ac:dyDescent="0.2">
      <c r="A59" s="152" t="s">
        <v>108</v>
      </c>
      <c r="B59" s="149"/>
      <c r="C59" s="1"/>
      <c r="D59" s="1"/>
      <c r="E59" s="154">
        <v>1691.8999999999996</v>
      </c>
      <c r="F59" s="3"/>
      <c r="G59" s="3"/>
      <c r="H59" s="1"/>
      <c r="I59" s="1"/>
      <c r="J59" s="154">
        <v>1691.8999999999996</v>
      </c>
      <c r="K59" s="130"/>
      <c r="L59" s="154">
        <v>0</v>
      </c>
      <c r="M59" s="151"/>
      <c r="O59" s="1"/>
      <c r="P59" s="4"/>
      <c r="Q59" s="3"/>
      <c r="R59" s="4"/>
      <c r="S59" s="4"/>
    </row>
    <row r="60" spans="1:19" x14ac:dyDescent="0.2">
      <c r="A60" s="129"/>
      <c r="B60" s="130"/>
      <c r="C60" s="1"/>
      <c r="D60" s="1"/>
      <c r="E60" s="3"/>
      <c r="F60" s="1"/>
      <c r="G60" s="1"/>
      <c r="H60" s="1"/>
      <c r="I60" s="1"/>
      <c r="J60" s="3"/>
      <c r="K60" s="130"/>
      <c r="L60" s="2"/>
      <c r="M60" s="151"/>
      <c r="O60" s="1"/>
      <c r="P60" s="3"/>
      <c r="Q60" s="1"/>
      <c r="R60" s="1"/>
      <c r="S60" s="2"/>
    </row>
    <row r="61" spans="1:19" x14ac:dyDescent="0.2">
      <c r="A61" s="152" t="s">
        <v>109</v>
      </c>
      <c r="B61" s="149"/>
      <c r="C61" s="1"/>
      <c r="D61" s="1"/>
      <c r="E61" s="154">
        <v>11584.499999999998</v>
      </c>
      <c r="F61" s="3"/>
      <c r="G61" s="3"/>
      <c r="H61" s="1"/>
      <c r="I61" s="1"/>
      <c r="J61" s="154">
        <v>1559.0999999999913</v>
      </c>
      <c r="K61" s="137"/>
      <c r="L61" s="154">
        <v>10025.400000000007</v>
      </c>
      <c r="M61" s="151"/>
      <c r="O61" s="1"/>
      <c r="P61" s="4"/>
      <c r="Q61" s="3"/>
      <c r="R61" s="4"/>
      <c r="S61" s="4"/>
    </row>
    <row r="62" spans="1:19" ht="15.75" thickBot="1" x14ac:dyDescent="0.25">
      <c r="A62" s="158"/>
      <c r="B62" s="159"/>
      <c r="C62" s="160"/>
      <c r="D62" s="160"/>
      <c r="E62" s="160"/>
      <c r="F62" s="160"/>
      <c r="G62" s="160"/>
      <c r="H62" s="160"/>
      <c r="I62" s="160"/>
      <c r="J62" s="161"/>
      <c r="K62" s="162"/>
      <c r="L62" s="163"/>
      <c r="M62" s="164"/>
      <c r="N62" s="170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4"/>
      <c r="D65" s="104"/>
      <c r="E65" s="104"/>
      <c r="L65" s="2"/>
      <c r="M65" s="2"/>
      <c r="O65" s="104"/>
      <c r="P65" s="104"/>
      <c r="Q65" s="104"/>
      <c r="R65" s="104"/>
      <c r="S65" s="104"/>
    </row>
    <row r="66" spans="3:19" x14ac:dyDescent="0.2">
      <c r="C66" s="104"/>
      <c r="D66" s="104"/>
      <c r="E66" s="104"/>
      <c r="L66" s="2"/>
      <c r="M66" s="2"/>
      <c r="O66" s="104"/>
      <c r="P66" s="104"/>
      <c r="Q66" s="104"/>
      <c r="R66" s="104"/>
      <c r="S66" s="104"/>
    </row>
    <row r="67" spans="3:19" x14ac:dyDescent="0.2">
      <c r="C67" s="104"/>
      <c r="D67" s="104"/>
      <c r="E67" s="104"/>
      <c r="L67" s="2"/>
      <c r="M67" s="2"/>
      <c r="O67" s="104"/>
      <c r="P67" s="104"/>
      <c r="Q67" s="104"/>
      <c r="R67" s="104"/>
      <c r="S67" s="104"/>
    </row>
    <row r="68" spans="3:19" x14ac:dyDescent="0.2">
      <c r="C68" s="104"/>
      <c r="D68" s="104"/>
      <c r="E68" s="104"/>
      <c r="L68" s="2"/>
      <c r="M68" s="2"/>
      <c r="O68" s="104"/>
      <c r="P68" s="104"/>
      <c r="Q68" s="104"/>
      <c r="R68" s="104"/>
      <c r="S68" s="104"/>
    </row>
    <row r="69" spans="3:19" x14ac:dyDescent="0.2">
      <c r="C69" s="104"/>
      <c r="D69" s="104"/>
      <c r="E69" s="104"/>
      <c r="L69" s="2"/>
      <c r="M69" s="2"/>
      <c r="O69" s="104"/>
      <c r="P69" s="104"/>
      <c r="Q69" s="104"/>
      <c r="R69" s="104"/>
      <c r="S69" s="104"/>
    </row>
    <row r="70" spans="3:19" x14ac:dyDescent="0.2">
      <c r="C70" s="104"/>
      <c r="D70" s="104"/>
      <c r="E70" s="104"/>
      <c r="L70" s="2"/>
      <c r="M70" s="2"/>
      <c r="O70" s="104"/>
      <c r="P70" s="104"/>
      <c r="Q70" s="104"/>
      <c r="R70" s="104"/>
      <c r="S70" s="104"/>
    </row>
    <row r="71" spans="3:19" x14ac:dyDescent="0.2">
      <c r="C71" s="104"/>
      <c r="D71" s="104"/>
      <c r="E71" s="104"/>
      <c r="L71" s="2"/>
      <c r="M71" s="2"/>
      <c r="O71" s="104"/>
      <c r="P71" s="104"/>
      <c r="Q71" s="104"/>
      <c r="R71" s="104"/>
      <c r="S71" s="104"/>
    </row>
    <row r="72" spans="3:19" x14ac:dyDescent="0.2">
      <c r="C72" s="104"/>
      <c r="D72" s="104"/>
      <c r="E72" s="104"/>
      <c r="L72" s="2"/>
      <c r="M72" s="2"/>
      <c r="O72" s="104"/>
      <c r="P72" s="104"/>
      <c r="Q72" s="104"/>
      <c r="R72" s="104"/>
      <c r="S72" s="104"/>
    </row>
    <row r="73" spans="3:19" x14ac:dyDescent="0.2">
      <c r="C73" s="104"/>
      <c r="D73" s="104"/>
      <c r="E73" s="104"/>
      <c r="L73" s="2"/>
      <c r="M73" s="2"/>
      <c r="O73" s="104"/>
      <c r="P73" s="104"/>
      <c r="Q73" s="104"/>
      <c r="R73" s="104"/>
      <c r="S73" s="104"/>
    </row>
    <row r="74" spans="3:19" x14ac:dyDescent="0.2">
      <c r="C74" s="104"/>
      <c r="D74" s="104"/>
      <c r="E74" s="104"/>
      <c r="L74" s="2"/>
      <c r="M74" s="2"/>
      <c r="O74" s="104"/>
      <c r="P74" s="104"/>
      <c r="Q74" s="104"/>
      <c r="R74" s="104"/>
      <c r="S74" s="104"/>
    </row>
    <row r="75" spans="3:19" x14ac:dyDescent="0.2">
      <c r="C75" s="104"/>
      <c r="D75" s="104"/>
      <c r="E75" s="104"/>
      <c r="L75" s="2"/>
      <c r="M75" s="2"/>
      <c r="O75" s="104"/>
      <c r="P75" s="104"/>
      <c r="Q75" s="104"/>
      <c r="R75" s="104"/>
      <c r="S75" s="104"/>
    </row>
    <row r="76" spans="3:19" x14ac:dyDescent="0.2">
      <c r="C76" s="104"/>
      <c r="D76" s="104"/>
      <c r="E76" s="104"/>
      <c r="L76" s="2"/>
      <c r="M76" s="2"/>
      <c r="O76" s="104"/>
      <c r="P76" s="104"/>
      <c r="Q76" s="104"/>
      <c r="R76" s="104"/>
      <c r="S76" s="104"/>
    </row>
    <row r="77" spans="3:19" x14ac:dyDescent="0.2">
      <c r="C77" s="104"/>
      <c r="D77" s="104"/>
      <c r="E77" s="104"/>
      <c r="L77" s="2"/>
      <c r="M77" s="2"/>
      <c r="O77" s="104"/>
      <c r="P77" s="104"/>
      <c r="Q77" s="104"/>
      <c r="R77" s="104"/>
      <c r="S77" s="104"/>
    </row>
    <row r="78" spans="3:19" x14ac:dyDescent="0.2">
      <c r="C78" s="104"/>
      <c r="D78" s="104"/>
      <c r="E78" s="104"/>
      <c r="L78" s="2"/>
      <c r="M78" s="2"/>
      <c r="O78" s="104"/>
      <c r="P78" s="104"/>
      <c r="Q78" s="104"/>
      <c r="R78" s="104"/>
      <c r="S78" s="104"/>
    </row>
    <row r="79" spans="3:19" x14ac:dyDescent="0.2">
      <c r="C79" s="104"/>
      <c r="D79" s="104"/>
      <c r="E79" s="104"/>
      <c r="L79" s="2"/>
      <c r="M79" s="2"/>
      <c r="O79" s="104"/>
      <c r="P79" s="104"/>
      <c r="Q79" s="104"/>
      <c r="R79" s="104"/>
      <c r="S79" s="104"/>
    </row>
    <row r="80" spans="3:19" x14ac:dyDescent="0.2">
      <c r="C80" s="104"/>
      <c r="D80" s="104"/>
      <c r="E80" s="104"/>
      <c r="L80" s="2"/>
      <c r="M80" s="2"/>
      <c r="O80" s="104"/>
      <c r="P80" s="104"/>
      <c r="Q80" s="104"/>
      <c r="R80" s="104"/>
      <c r="S80" s="104"/>
    </row>
    <row r="81" spans="3:19" x14ac:dyDescent="0.2">
      <c r="C81" s="104"/>
      <c r="D81" s="104"/>
      <c r="E81" s="104"/>
      <c r="L81" s="2"/>
      <c r="M81" s="2"/>
      <c r="O81" s="104"/>
      <c r="P81" s="104"/>
      <c r="Q81" s="104"/>
      <c r="R81" s="104"/>
      <c r="S81" s="104"/>
    </row>
    <row r="82" spans="3:19" x14ac:dyDescent="0.2">
      <c r="C82" s="104"/>
      <c r="D82" s="104"/>
      <c r="E82" s="104"/>
      <c r="L82" s="2"/>
      <c r="M82" s="2"/>
      <c r="O82" s="104"/>
      <c r="P82" s="104"/>
      <c r="Q82" s="104"/>
      <c r="R82" s="104"/>
      <c r="S82" s="104"/>
    </row>
    <row r="83" spans="3:19" x14ac:dyDescent="0.2">
      <c r="C83" s="104"/>
      <c r="D83" s="104"/>
      <c r="E83" s="104"/>
      <c r="L83" s="2"/>
      <c r="M83" s="2"/>
      <c r="O83" s="104"/>
      <c r="P83" s="104"/>
      <c r="Q83" s="104"/>
      <c r="R83" s="104"/>
      <c r="S83" s="104"/>
    </row>
    <row r="84" spans="3:19" x14ac:dyDescent="0.2">
      <c r="C84" s="104"/>
      <c r="D84" s="104"/>
      <c r="E84" s="104"/>
      <c r="L84" s="2"/>
      <c r="M84" s="2"/>
      <c r="O84" s="104"/>
      <c r="P84" s="104"/>
      <c r="Q84" s="104"/>
      <c r="R84" s="104"/>
      <c r="S84" s="104"/>
    </row>
    <row r="85" spans="3:19" x14ac:dyDescent="0.2">
      <c r="C85" s="104"/>
      <c r="D85" s="104"/>
      <c r="E85" s="104"/>
      <c r="L85" s="2"/>
      <c r="M85" s="2"/>
      <c r="O85" s="104"/>
      <c r="P85" s="104"/>
      <c r="Q85" s="104"/>
      <c r="R85" s="104"/>
      <c r="S85" s="104"/>
    </row>
    <row r="86" spans="3:19" x14ac:dyDescent="0.2">
      <c r="C86" s="104"/>
      <c r="D86" s="104"/>
      <c r="E86" s="104"/>
      <c r="L86" s="2"/>
      <c r="M86" s="2"/>
      <c r="O86" s="104"/>
      <c r="P86" s="104"/>
      <c r="Q86" s="104"/>
      <c r="R86" s="104"/>
      <c r="S86" s="104"/>
    </row>
    <row r="87" spans="3:19" x14ac:dyDescent="0.2">
      <c r="C87" s="104"/>
      <c r="D87" s="104"/>
      <c r="E87" s="104"/>
      <c r="L87" s="2"/>
      <c r="M87" s="2"/>
      <c r="O87" s="104"/>
      <c r="P87" s="104"/>
      <c r="Q87" s="104"/>
      <c r="R87" s="104"/>
      <c r="S87" s="104"/>
    </row>
    <row r="88" spans="3:19" x14ac:dyDescent="0.2">
      <c r="C88" s="104"/>
      <c r="D88" s="104"/>
      <c r="E88" s="104"/>
      <c r="L88" s="2"/>
      <c r="M88" s="2"/>
      <c r="O88" s="104"/>
      <c r="P88" s="104"/>
      <c r="Q88" s="104"/>
      <c r="R88" s="104"/>
      <c r="S88" s="104"/>
    </row>
    <row r="89" spans="3:19" x14ac:dyDescent="0.2">
      <c r="C89" s="104"/>
      <c r="D89" s="104"/>
      <c r="E89" s="104"/>
      <c r="L89" s="2"/>
      <c r="M89" s="2"/>
      <c r="O89" s="104"/>
      <c r="P89" s="104"/>
      <c r="Q89" s="104"/>
      <c r="R89" s="104"/>
      <c r="S89" s="104"/>
    </row>
    <row r="90" spans="3:19" x14ac:dyDescent="0.2">
      <c r="C90" s="104"/>
      <c r="D90" s="104"/>
      <c r="E90" s="104"/>
      <c r="L90" s="2"/>
      <c r="M90" s="2"/>
      <c r="O90" s="104"/>
      <c r="P90" s="104"/>
      <c r="Q90" s="104"/>
      <c r="R90" s="104"/>
      <c r="S90" s="104"/>
    </row>
    <row r="91" spans="3:19" x14ac:dyDescent="0.2">
      <c r="C91" s="104"/>
      <c r="D91" s="104"/>
      <c r="E91" s="104"/>
      <c r="L91" s="2"/>
      <c r="M91" s="2"/>
      <c r="O91" s="104"/>
      <c r="P91" s="104"/>
      <c r="Q91" s="104"/>
      <c r="R91" s="104"/>
      <c r="S91" s="104"/>
    </row>
    <row r="92" spans="3:19" x14ac:dyDescent="0.2">
      <c r="C92" s="104"/>
      <c r="D92" s="104"/>
      <c r="E92" s="104"/>
      <c r="L92" s="2"/>
      <c r="M92" s="2"/>
      <c r="O92" s="104"/>
      <c r="P92" s="104"/>
      <c r="Q92" s="104"/>
      <c r="R92" s="104"/>
      <c r="S92" s="104"/>
    </row>
    <row r="93" spans="3:19" x14ac:dyDescent="0.2">
      <c r="C93" s="104"/>
      <c r="D93" s="104"/>
      <c r="E93" s="104"/>
      <c r="L93" s="2"/>
      <c r="M93" s="2"/>
      <c r="O93" s="104"/>
      <c r="P93" s="104"/>
      <c r="Q93" s="104"/>
      <c r="R93" s="104"/>
      <c r="S93" s="104"/>
    </row>
    <row r="94" spans="3:19" x14ac:dyDescent="0.2">
      <c r="C94" s="104"/>
      <c r="D94" s="104"/>
      <c r="E94" s="104"/>
      <c r="L94" s="2"/>
      <c r="M94" s="2"/>
      <c r="O94" s="104"/>
      <c r="P94" s="104"/>
      <c r="Q94" s="104"/>
      <c r="R94" s="104"/>
      <c r="S94" s="104"/>
    </row>
    <row r="95" spans="3:19" x14ac:dyDescent="0.2">
      <c r="C95" s="104"/>
      <c r="D95" s="104"/>
      <c r="E95" s="104"/>
      <c r="L95" s="2"/>
      <c r="M95" s="2"/>
      <c r="O95" s="104"/>
      <c r="P95" s="104"/>
      <c r="Q95" s="104"/>
      <c r="R95" s="104"/>
      <c r="S95" s="104"/>
    </row>
    <row r="96" spans="3:19" x14ac:dyDescent="0.2">
      <c r="C96" s="104"/>
      <c r="D96" s="104"/>
      <c r="E96" s="104"/>
      <c r="L96" s="2"/>
      <c r="M96" s="2"/>
      <c r="O96" s="104"/>
      <c r="P96" s="104"/>
      <c r="Q96" s="104"/>
      <c r="R96" s="104"/>
      <c r="S96" s="104"/>
    </row>
    <row r="97" spans="3:19" x14ac:dyDescent="0.2">
      <c r="C97" s="104"/>
      <c r="D97" s="104"/>
      <c r="E97" s="104"/>
      <c r="L97" s="2"/>
      <c r="M97" s="2"/>
      <c r="O97" s="104"/>
      <c r="P97" s="104"/>
      <c r="Q97" s="104"/>
      <c r="R97" s="104"/>
      <c r="S97" s="104"/>
    </row>
    <row r="98" spans="3:19" x14ac:dyDescent="0.2">
      <c r="C98" s="104"/>
      <c r="D98" s="104"/>
      <c r="E98" s="104"/>
      <c r="L98" s="2"/>
      <c r="M98" s="2"/>
      <c r="O98" s="104"/>
      <c r="P98" s="104"/>
      <c r="Q98" s="104"/>
      <c r="R98" s="104"/>
      <c r="S98" s="104"/>
    </row>
    <row r="99" spans="3:19" x14ac:dyDescent="0.2">
      <c r="C99" s="104"/>
      <c r="D99" s="104"/>
      <c r="E99" s="104"/>
      <c r="L99" s="2"/>
      <c r="M99" s="2"/>
      <c r="O99" s="104"/>
      <c r="P99" s="104"/>
      <c r="Q99" s="104"/>
      <c r="R99" s="104"/>
      <c r="S99" s="104"/>
    </row>
    <row r="100" spans="3:19" x14ac:dyDescent="0.2">
      <c r="C100" s="104"/>
      <c r="D100" s="104"/>
      <c r="E100" s="104"/>
      <c r="L100" s="2"/>
      <c r="M100" s="2"/>
      <c r="O100" s="104"/>
      <c r="P100" s="104"/>
      <c r="Q100" s="104"/>
      <c r="R100" s="104"/>
      <c r="S100" s="104"/>
    </row>
    <row r="101" spans="3:19" x14ac:dyDescent="0.2">
      <c r="C101" s="104"/>
      <c r="D101" s="104"/>
      <c r="E101" s="104"/>
      <c r="L101" s="2"/>
      <c r="M101" s="2"/>
      <c r="O101" s="104"/>
      <c r="P101" s="104"/>
      <c r="Q101" s="104"/>
      <c r="R101" s="104"/>
      <c r="S101" s="104"/>
    </row>
    <row r="102" spans="3:19" x14ac:dyDescent="0.2">
      <c r="C102" s="104"/>
      <c r="D102" s="104"/>
      <c r="E102" s="104"/>
      <c r="L102" s="2"/>
      <c r="M102" s="2"/>
      <c r="O102" s="104"/>
      <c r="P102" s="104"/>
      <c r="Q102" s="104"/>
      <c r="R102" s="104"/>
      <c r="S102" s="104"/>
    </row>
    <row r="103" spans="3:19" x14ac:dyDescent="0.2">
      <c r="C103" s="104"/>
      <c r="D103" s="104"/>
      <c r="E103" s="104"/>
      <c r="L103" s="2"/>
      <c r="M103" s="2"/>
      <c r="O103" s="104"/>
      <c r="P103" s="104"/>
      <c r="Q103" s="104"/>
      <c r="R103" s="104"/>
      <c r="S103" s="104"/>
    </row>
    <row r="104" spans="3:19" x14ac:dyDescent="0.2">
      <c r="C104" s="104"/>
      <c r="D104" s="104"/>
      <c r="E104" s="104"/>
      <c r="L104" s="2"/>
      <c r="M104" s="2"/>
      <c r="O104" s="104"/>
      <c r="P104" s="104"/>
      <c r="Q104" s="104"/>
      <c r="R104" s="104"/>
      <c r="S104" s="104"/>
    </row>
    <row r="105" spans="3:19" x14ac:dyDescent="0.2">
      <c r="C105" s="104"/>
      <c r="D105" s="104"/>
      <c r="E105" s="104"/>
      <c r="L105" s="2"/>
      <c r="M105" s="2"/>
      <c r="O105" s="104"/>
      <c r="P105" s="104"/>
      <c r="Q105" s="104"/>
      <c r="R105" s="104"/>
      <c r="S105" s="104"/>
    </row>
    <row r="106" spans="3:19" x14ac:dyDescent="0.2">
      <c r="C106" s="104"/>
      <c r="D106" s="104"/>
      <c r="E106" s="104"/>
      <c r="L106" s="2"/>
      <c r="M106" s="2"/>
      <c r="O106" s="104"/>
      <c r="P106" s="104"/>
      <c r="Q106" s="104"/>
      <c r="R106" s="104"/>
      <c r="S106" s="104"/>
    </row>
    <row r="107" spans="3:19" x14ac:dyDescent="0.2">
      <c r="C107" s="104"/>
      <c r="D107" s="104"/>
      <c r="E107" s="104"/>
      <c r="L107" s="2"/>
      <c r="M107" s="2"/>
      <c r="O107" s="104"/>
      <c r="P107" s="104"/>
      <c r="Q107" s="104"/>
      <c r="R107" s="104"/>
      <c r="S107" s="104"/>
    </row>
    <row r="108" spans="3:19" x14ac:dyDescent="0.2">
      <c r="C108" s="104"/>
      <c r="D108" s="104"/>
      <c r="E108" s="104"/>
      <c r="L108" s="2"/>
      <c r="M108" s="2"/>
      <c r="O108" s="104"/>
      <c r="P108" s="104"/>
      <c r="Q108" s="104"/>
      <c r="R108" s="104"/>
      <c r="S108" s="104"/>
    </row>
    <row r="109" spans="3:19" x14ac:dyDescent="0.2">
      <c r="C109" s="104"/>
      <c r="D109" s="104"/>
      <c r="E109" s="104"/>
      <c r="L109" s="2"/>
      <c r="M109" s="2"/>
      <c r="O109" s="104"/>
      <c r="P109" s="104"/>
      <c r="Q109" s="104"/>
      <c r="R109" s="104"/>
      <c r="S109" s="104"/>
    </row>
    <row r="110" spans="3:19" x14ac:dyDescent="0.2">
      <c r="C110" s="104"/>
      <c r="D110" s="104"/>
      <c r="E110" s="104"/>
      <c r="L110" s="2"/>
      <c r="M110" s="2"/>
      <c r="O110" s="104"/>
      <c r="P110" s="104"/>
      <c r="Q110" s="104"/>
      <c r="R110" s="104"/>
      <c r="S110" s="104"/>
    </row>
    <row r="111" spans="3:19" x14ac:dyDescent="0.2">
      <c r="C111" s="104"/>
      <c r="D111" s="104"/>
      <c r="E111" s="104"/>
      <c r="L111" s="2"/>
      <c r="M111" s="2"/>
      <c r="O111" s="104"/>
      <c r="P111" s="104"/>
      <c r="Q111" s="104"/>
      <c r="R111" s="104"/>
      <c r="S111" s="104"/>
    </row>
    <row r="112" spans="3:19" x14ac:dyDescent="0.2">
      <c r="C112" s="104"/>
      <c r="D112" s="104"/>
      <c r="E112" s="104"/>
      <c r="L112" s="2"/>
      <c r="M112" s="2"/>
      <c r="O112" s="104"/>
      <c r="P112" s="104"/>
      <c r="Q112" s="104"/>
      <c r="R112" s="104"/>
      <c r="S112" s="104"/>
    </row>
    <row r="113" spans="3:19" x14ac:dyDescent="0.2">
      <c r="C113" s="104"/>
      <c r="D113" s="104"/>
      <c r="E113" s="104"/>
      <c r="L113" s="2"/>
      <c r="M113" s="2"/>
      <c r="O113" s="104"/>
      <c r="P113" s="104"/>
      <c r="Q113" s="104"/>
      <c r="R113" s="104"/>
      <c r="S113" s="104"/>
    </row>
    <row r="114" spans="3:19" x14ac:dyDescent="0.2">
      <c r="C114" s="104"/>
      <c r="D114" s="104"/>
      <c r="E114" s="104"/>
      <c r="L114" s="2"/>
      <c r="M114" s="2"/>
      <c r="O114" s="104"/>
      <c r="P114" s="104"/>
      <c r="Q114" s="104"/>
      <c r="R114" s="104"/>
      <c r="S114" s="104"/>
    </row>
    <row r="115" spans="3:19" x14ac:dyDescent="0.2">
      <c r="C115" s="104"/>
      <c r="D115" s="104"/>
      <c r="E115" s="104"/>
      <c r="L115" s="2"/>
      <c r="M115" s="2"/>
      <c r="O115" s="104"/>
      <c r="P115" s="104"/>
      <c r="Q115" s="104"/>
      <c r="R115" s="104"/>
      <c r="S115" s="104"/>
    </row>
    <row r="116" spans="3:19" x14ac:dyDescent="0.2">
      <c r="C116" s="104"/>
      <c r="D116" s="104"/>
      <c r="E116" s="104"/>
      <c r="L116" s="2"/>
      <c r="M116" s="2"/>
      <c r="O116" s="104"/>
      <c r="P116" s="104"/>
      <c r="Q116" s="104"/>
      <c r="R116" s="104"/>
      <c r="S116" s="104"/>
    </row>
    <row r="117" spans="3:19" x14ac:dyDescent="0.2">
      <c r="C117" s="104"/>
      <c r="D117" s="104"/>
      <c r="E117" s="104"/>
      <c r="L117" s="2"/>
      <c r="M117" s="2"/>
      <c r="O117" s="104"/>
      <c r="P117" s="104"/>
      <c r="Q117" s="104"/>
      <c r="R117" s="104"/>
      <c r="S117" s="104"/>
    </row>
    <row r="118" spans="3:19" x14ac:dyDescent="0.2">
      <c r="C118" s="104"/>
      <c r="D118" s="104"/>
      <c r="E118" s="104"/>
      <c r="L118" s="2"/>
      <c r="M118" s="2"/>
      <c r="O118" s="104"/>
      <c r="P118" s="104"/>
      <c r="Q118" s="104"/>
      <c r="R118" s="104"/>
      <c r="S118" s="104"/>
    </row>
    <row r="119" spans="3:19" x14ac:dyDescent="0.2">
      <c r="C119" s="104"/>
      <c r="D119" s="104"/>
      <c r="E119" s="104"/>
      <c r="L119" s="2"/>
      <c r="M119" s="2"/>
      <c r="O119" s="104"/>
      <c r="P119" s="104"/>
      <c r="Q119" s="104"/>
      <c r="R119" s="104"/>
      <c r="S119" s="104"/>
    </row>
    <row r="120" spans="3:19" x14ac:dyDescent="0.2">
      <c r="C120" s="104"/>
      <c r="D120" s="104"/>
      <c r="E120" s="104"/>
      <c r="L120" s="2"/>
      <c r="M120" s="2"/>
      <c r="O120" s="104"/>
      <c r="P120" s="104"/>
      <c r="Q120" s="104"/>
      <c r="R120" s="104"/>
      <c r="S120" s="104"/>
    </row>
    <row r="121" spans="3:19" x14ac:dyDescent="0.2">
      <c r="C121" s="104"/>
      <c r="D121" s="104"/>
      <c r="E121" s="104"/>
      <c r="L121" s="2"/>
      <c r="M121" s="2"/>
      <c r="O121" s="104"/>
      <c r="P121" s="104"/>
      <c r="Q121" s="104"/>
      <c r="R121" s="104"/>
      <c r="S121" s="104"/>
    </row>
    <row r="122" spans="3:19" x14ac:dyDescent="0.2">
      <c r="C122" s="104"/>
      <c r="D122" s="104"/>
      <c r="E122" s="104"/>
      <c r="L122" s="2"/>
      <c r="M122" s="2"/>
      <c r="O122" s="104"/>
      <c r="P122" s="104"/>
      <c r="Q122" s="104"/>
      <c r="R122" s="104"/>
      <c r="S122" s="104"/>
    </row>
    <row r="123" spans="3:19" x14ac:dyDescent="0.2">
      <c r="C123" s="104"/>
      <c r="D123" s="104"/>
      <c r="E123" s="104"/>
      <c r="L123" s="2"/>
      <c r="M123" s="2"/>
      <c r="O123" s="104"/>
      <c r="P123" s="104"/>
      <c r="Q123" s="104"/>
      <c r="R123" s="104"/>
      <c r="S123" s="104"/>
    </row>
    <row r="124" spans="3:19" x14ac:dyDescent="0.2">
      <c r="C124" s="104"/>
      <c r="D124" s="104"/>
      <c r="E124" s="104"/>
      <c r="L124" s="2"/>
      <c r="M124" s="2"/>
      <c r="O124" s="104"/>
      <c r="P124" s="104"/>
      <c r="Q124" s="104"/>
      <c r="R124" s="104"/>
      <c r="S124" s="104"/>
    </row>
    <row r="125" spans="3:19" x14ac:dyDescent="0.2">
      <c r="C125" s="104"/>
      <c r="D125" s="104"/>
      <c r="E125" s="104"/>
      <c r="L125" s="2"/>
      <c r="M125" s="2"/>
      <c r="O125" s="104"/>
      <c r="P125" s="104"/>
      <c r="Q125" s="104"/>
      <c r="R125" s="104"/>
      <c r="S125" s="104"/>
    </row>
    <row r="126" spans="3:19" x14ac:dyDescent="0.2">
      <c r="C126" s="104"/>
      <c r="D126" s="104"/>
      <c r="E126" s="104"/>
      <c r="L126" s="2"/>
      <c r="M126" s="2"/>
      <c r="O126" s="104"/>
      <c r="P126" s="104"/>
      <c r="Q126" s="104"/>
      <c r="R126" s="104"/>
      <c r="S126" s="104"/>
    </row>
    <row r="127" spans="3:19" x14ac:dyDescent="0.2">
      <c r="C127" s="104"/>
      <c r="D127" s="104"/>
      <c r="E127" s="104"/>
      <c r="L127" s="2"/>
      <c r="M127" s="2"/>
      <c r="O127" s="104"/>
      <c r="P127" s="104"/>
      <c r="Q127" s="104"/>
      <c r="R127" s="104"/>
      <c r="S127" s="104"/>
    </row>
    <row r="128" spans="3:19" x14ac:dyDescent="0.2">
      <c r="C128" s="104"/>
      <c r="D128" s="104"/>
      <c r="E128" s="104"/>
      <c r="L128" s="2"/>
      <c r="M128" s="2"/>
      <c r="O128" s="104"/>
      <c r="P128" s="104"/>
      <c r="Q128" s="104"/>
      <c r="R128" s="104"/>
      <c r="S128" s="104"/>
    </row>
    <row r="129" spans="3:19" x14ac:dyDescent="0.2">
      <c r="C129" s="104"/>
      <c r="D129" s="104"/>
      <c r="E129" s="104"/>
      <c r="L129" s="2"/>
      <c r="M129" s="2"/>
      <c r="O129" s="104"/>
      <c r="P129" s="104"/>
      <c r="Q129" s="104"/>
      <c r="R129" s="104"/>
      <c r="S129" s="104"/>
    </row>
    <row r="130" spans="3:19" x14ac:dyDescent="0.2">
      <c r="C130" s="104"/>
      <c r="D130" s="104"/>
      <c r="E130" s="104"/>
      <c r="L130" s="2"/>
      <c r="M130" s="2"/>
      <c r="O130" s="104"/>
      <c r="P130" s="104"/>
      <c r="Q130" s="104"/>
      <c r="R130" s="104"/>
      <c r="S130" s="104"/>
    </row>
    <row r="131" spans="3:19" x14ac:dyDescent="0.2">
      <c r="C131" s="104"/>
      <c r="D131" s="104"/>
      <c r="E131" s="104"/>
      <c r="L131" s="2"/>
      <c r="M131" s="2"/>
      <c r="O131" s="104"/>
      <c r="P131" s="104"/>
      <c r="Q131" s="104"/>
      <c r="R131" s="104"/>
      <c r="S131" s="104"/>
    </row>
    <row r="132" spans="3:19" x14ac:dyDescent="0.2">
      <c r="C132" s="104"/>
      <c r="D132" s="104"/>
      <c r="E132" s="104"/>
      <c r="L132" s="2"/>
      <c r="M132" s="2"/>
      <c r="O132" s="104"/>
      <c r="P132" s="104"/>
      <c r="Q132" s="104"/>
      <c r="R132" s="104"/>
      <c r="S132" s="104"/>
    </row>
    <row r="133" spans="3:19" x14ac:dyDescent="0.2">
      <c r="C133" s="104"/>
      <c r="D133" s="104"/>
      <c r="E133" s="104"/>
      <c r="L133" s="2"/>
      <c r="M133" s="2"/>
      <c r="O133" s="104"/>
      <c r="P133" s="104"/>
      <c r="Q133" s="104"/>
      <c r="R133" s="104"/>
      <c r="S133" s="104"/>
    </row>
    <row r="134" spans="3:19" x14ac:dyDescent="0.2">
      <c r="C134" s="104"/>
      <c r="D134" s="104"/>
      <c r="E134" s="104"/>
      <c r="L134" s="2"/>
      <c r="M134" s="2"/>
      <c r="O134" s="104"/>
      <c r="P134" s="104"/>
      <c r="Q134" s="104"/>
      <c r="R134" s="104"/>
      <c r="S134" s="104"/>
    </row>
    <row r="135" spans="3:19" x14ac:dyDescent="0.2">
      <c r="C135" s="104"/>
      <c r="D135" s="104"/>
      <c r="E135" s="104"/>
      <c r="L135" s="2"/>
      <c r="M135" s="2"/>
      <c r="O135" s="104"/>
      <c r="P135" s="104"/>
      <c r="Q135" s="104"/>
      <c r="R135" s="104"/>
      <c r="S135" s="104"/>
    </row>
    <row r="136" spans="3:19" x14ac:dyDescent="0.2">
      <c r="C136" s="104"/>
      <c r="D136" s="104"/>
      <c r="E136" s="104"/>
      <c r="L136" s="2"/>
      <c r="M136" s="2"/>
      <c r="O136" s="104"/>
      <c r="P136" s="104"/>
      <c r="Q136" s="104"/>
      <c r="R136" s="104"/>
      <c r="S136" s="104"/>
    </row>
    <row r="137" spans="3:19" x14ac:dyDescent="0.2">
      <c r="C137" s="104"/>
      <c r="D137" s="104"/>
      <c r="E137" s="104"/>
      <c r="L137" s="2"/>
      <c r="M137" s="2"/>
      <c r="O137" s="104"/>
      <c r="P137" s="104"/>
      <c r="Q137" s="104"/>
      <c r="R137" s="104"/>
      <c r="S137" s="104"/>
    </row>
    <row r="138" spans="3:19" x14ac:dyDescent="0.2">
      <c r="C138" s="104"/>
      <c r="D138" s="104"/>
      <c r="E138" s="104"/>
      <c r="L138" s="2"/>
      <c r="M138" s="2"/>
      <c r="O138" s="104"/>
      <c r="P138" s="104"/>
      <c r="Q138" s="104"/>
      <c r="R138" s="104"/>
      <c r="S138" s="104"/>
    </row>
    <row r="139" spans="3:19" x14ac:dyDescent="0.2">
      <c r="C139" s="104"/>
      <c r="D139" s="104"/>
      <c r="E139" s="104"/>
      <c r="L139" s="2"/>
      <c r="M139" s="2"/>
      <c r="O139" s="104"/>
      <c r="P139" s="104"/>
      <c r="Q139" s="104"/>
      <c r="R139" s="104"/>
      <c r="S139" s="104"/>
    </row>
    <row r="140" spans="3:19" x14ac:dyDescent="0.2">
      <c r="C140" s="104"/>
      <c r="D140" s="104"/>
      <c r="E140" s="104"/>
      <c r="L140" s="2"/>
      <c r="M140" s="2"/>
      <c r="O140" s="104"/>
      <c r="P140" s="104"/>
      <c r="Q140" s="104"/>
      <c r="R140" s="104"/>
      <c r="S140" s="104"/>
    </row>
    <row r="141" spans="3:19" x14ac:dyDescent="0.2">
      <c r="C141" s="104"/>
      <c r="D141" s="104"/>
      <c r="E141" s="104"/>
      <c r="L141" s="2"/>
      <c r="M141" s="2"/>
      <c r="O141" s="104"/>
      <c r="P141" s="104"/>
      <c r="Q141" s="104"/>
      <c r="R141" s="104"/>
      <c r="S141" s="104"/>
    </row>
    <row r="142" spans="3:19" x14ac:dyDescent="0.2">
      <c r="C142" s="104"/>
      <c r="D142" s="104"/>
      <c r="E142" s="104"/>
      <c r="L142" s="2"/>
      <c r="M142" s="2"/>
      <c r="O142" s="104"/>
      <c r="P142" s="104"/>
      <c r="Q142" s="104"/>
      <c r="R142" s="104"/>
      <c r="S142" s="104"/>
    </row>
    <row r="143" spans="3:19" x14ac:dyDescent="0.2">
      <c r="C143" s="104"/>
      <c r="D143" s="104"/>
      <c r="E143" s="104"/>
      <c r="L143" s="2"/>
      <c r="M143" s="2"/>
      <c r="O143" s="104"/>
      <c r="P143" s="104"/>
      <c r="Q143" s="104"/>
      <c r="R143" s="104"/>
      <c r="S143" s="104"/>
    </row>
    <row r="144" spans="3:19" x14ac:dyDescent="0.2">
      <c r="C144" s="104"/>
      <c r="D144" s="104"/>
      <c r="E144" s="104"/>
      <c r="L144" s="2"/>
      <c r="M144" s="2"/>
      <c r="O144" s="104"/>
      <c r="P144" s="104"/>
      <c r="Q144" s="104"/>
      <c r="R144" s="104"/>
      <c r="S144" s="104"/>
    </row>
    <row r="145" spans="3:19" x14ac:dyDescent="0.2">
      <c r="C145" s="104"/>
      <c r="D145" s="104"/>
      <c r="E145" s="104"/>
      <c r="L145" s="2"/>
      <c r="M145" s="2"/>
      <c r="O145" s="104"/>
      <c r="P145" s="104"/>
      <c r="Q145" s="104"/>
      <c r="R145" s="104"/>
      <c r="S145" s="104"/>
    </row>
    <row r="146" spans="3:19" x14ac:dyDescent="0.2">
      <c r="C146" s="104"/>
      <c r="D146" s="104"/>
      <c r="E146" s="104"/>
      <c r="L146" s="2"/>
      <c r="M146" s="2"/>
      <c r="O146" s="104"/>
      <c r="P146" s="104"/>
      <c r="Q146" s="104"/>
      <c r="R146" s="104"/>
      <c r="S146" s="104"/>
    </row>
    <row r="147" spans="3:19" x14ac:dyDescent="0.2">
      <c r="C147" s="104"/>
      <c r="D147" s="104"/>
      <c r="E147" s="104"/>
      <c r="L147" s="2"/>
      <c r="M147" s="2"/>
      <c r="O147" s="104"/>
      <c r="P147" s="104"/>
      <c r="Q147" s="104"/>
      <c r="R147" s="104"/>
      <c r="S147" s="104"/>
    </row>
    <row r="148" spans="3:19" x14ac:dyDescent="0.2">
      <c r="C148" s="104"/>
      <c r="D148" s="104"/>
      <c r="E148" s="104"/>
      <c r="L148" s="2"/>
      <c r="M148" s="2"/>
      <c r="O148" s="104"/>
      <c r="P148" s="104"/>
      <c r="Q148" s="104"/>
      <c r="R148" s="104"/>
      <c r="S148" s="104"/>
    </row>
    <row r="149" spans="3:19" x14ac:dyDescent="0.2">
      <c r="C149" s="104"/>
      <c r="D149" s="104"/>
      <c r="E149" s="104"/>
      <c r="L149" s="2"/>
      <c r="M149" s="2"/>
      <c r="O149" s="104"/>
      <c r="P149" s="104"/>
      <c r="Q149" s="104"/>
      <c r="R149" s="104"/>
      <c r="S149" s="104"/>
    </row>
    <row r="150" spans="3:19" x14ac:dyDescent="0.2">
      <c r="C150" s="104"/>
      <c r="D150" s="104"/>
      <c r="E150" s="104"/>
      <c r="L150" s="2"/>
      <c r="M150" s="2"/>
      <c r="O150" s="104"/>
      <c r="P150" s="104"/>
      <c r="Q150" s="104"/>
      <c r="R150" s="104"/>
      <c r="S150" s="104"/>
    </row>
    <row r="151" spans="3:19" x14ac:dyDescent="0.2">
      <c r="C151" s="104"/>
      <c r="D151" s="104"/>
      <c r="E151" s="104"/>
      <c r="L151" s="2"/>
      <c r="M151" s="2"/>
      <c r="O151" s="104"/>
      <c r="P151" s="104"/>
      <c r="Q151" s="104"/>
      <c r="R151" s="104"/>
      <c r="S151" s="104"/>
    </row>
    <row r="152" spans="3:19" x14ac:dyDescent="0.2">
      <c r="C152" s="104"/>
      <c r="D152" s="104"/>
      <c r="E152" s="104"/>
      <c r="L152" s="2"/>
      <c r="M152" s="2"/>
      <c r="O152" s="104"/>
      <c r="P152" s="104"/>
      <c r="Q152" s="104"/>
      <c r="R152" s="104"/>
      <c r="S152" s="104"/>
    </row>
    <row r="153" spans="3:19" x14ac:dyDescent="0.2">
      <c r="C153" s="104"/>
      <c r="D153" s="104"/>
      <c r="E153" s="104"/>
      <c r="L153" s="2"/>
      <c r="M153" s="2"/>
      <c r="O153" s="104"/>
      <c r="P153" s="104"/>
      <c r="Q153" s="104"/>
      <c r="R153" s="104"/>
      <c r="S153" s="104"/>
    </row>
    <row r="154" spans="3:19" x14ac:dyDescent="0.2">
      <c r="C154" s="104"/>
      <c r="D154" s="104"/>
      <c r="E154" s="104"/>
      <c r="L154" s="2"/>
      <c r="M154" s="2"/>
      <c r="O154" s="104"/>
      <c r="P154" s="104"/>
      <c r="Q154" s="104"/>
      <c r="R154" s="104"/>
      <c r="S154" s="104"/>
    </row>
    <row r="155" spans="3:19" x14ac:dyDescent="0.2">
      <c r="C155" s="104"/>
      <c r="D155" s="104"/>
      <c r="E155" s="104"/>
      <c r="L155" s="2"/>
      <c r="M155" s="2"/>
      <c r="O155" s="104"/>
      <c r="P155" s="104"/>
      <c r="Q155" s="104"/>
      <c r="R155" s="104"/>
      <c r="S155" s="104"/>
    </row>
    <row r="156" spans="3:19" x14ac:dyDescent="0.2">
      <c r="C156" s="104"/>
      <c r="D156" s="104"/>
      <c r="E156" s="104"/>
      <c r="L156" s="2"/>
      <c r="M156" s="2"/>
      <c r="O156" s="104"/>
      <c r="P156" s="104"/>
      <c r="Q156" s="104"/>
      <c r="R156" s="104"/>
      <c r="S156" s="104"/>
    </row>
    <row r="157" spans="3:19" x14ac:dyDescent="0.2">
      <c r="C157" s="104"/>
      <c r="D157" s="104"/>
      <c r="E157" s="104"/>
      <c r="L157" s="2"/>
      <c r="M157" s="2"/>
      <c r="O157" s="104"/>
      <c r="P157" s="104"/>
      <c r="Q157" s="104"/>
      <c r="R157" s="104"/>
      <c r="S157" s="104"/>
    </row>
    <row r="158" spans="3:19" x14ac:dyDescent="0.2">
      <c r="C158" s="104"/>
      <c r="D158" s="104"/>
      <c r="E158" s="104"/>
      <c r="L158" s="2"/>
      <c r="M158" s="2"/>
      <c r="O158" s="104"/>
      <c r="P158" s="104"/>
      <c r="Q158" s="104"/>
      <c r="R158" s="104"/>
      <c r="S158" s="104"/>
    </row>
    <row r="159" spans="3:19" x14ac:dyDescent="0.2">
      <c r="C159" s="104"/>
      <c r="D159" s="104"/>
      <c r="E159" s="104"/>
      <c r="L159" s="2"/>
      <c r="M159" s="2"/>
      <c r="O159" s="104"/>
      <c r="P159" s="104"/>
      <c r="Q159" s="104"/>
      <c r="R159" s="104"/>
      <c r="S159" s="104"/>
    </row>
    <row r="160" spans="3:19" x14ac:dyDescent="0.2">
      <c r="C160" s="104"/>
      <c r="D160" s="104"/>
      <c r="E160" s="104"/>
      <c r="L160" s="2"/>
      <c r="M160" s="2"/>
      <c r="O160" s="104"/>
      <c r="P160" s="104"/>
      <c r="Q160" s="104"/>
      <c r="R160" s="104"/>
      <c r="S160" s="104"/>
    </row>
    <row r="161" spans="3:19" x14ac:dyDescent="0.2">
      <c r="C161" s="104"/>
      <c r="D161" s="104"/>
      <c r="E161" s="104"/>
      <c r="L161" s="2"/>
      <c r="M161" s="2"/>
      <c r="O161" s="104"/>
      <c r="P161" s="104"/>
      <c r="Q161" s="104"/>
      <c r="R161" s="104"/>
      <c r="S161" s="104"/>
    </row>
    <row r="162" spans="3:19" x14ac:dyDescent="0.2">
      <c r="C162" s="104"/>
      <c r="D162" s="104"/>
      <c r="E162" s="104"/>
      <c r="L162" s="2"/>
      <c r="M162" s="2"/>
      <c r="O162" s="104"/>
      <c r="P162" s="104"/>
      <c r="Q162" s="104"/>
      <c r="R162" s="104"/>
      <c r="S162" s="104"/>
    </row>
    <row r="163" spans="3:19" x14ac:dyDescent="0.2">
      <c r="C163" s="104"/>
      <c r="D163" s="104"/>
      <c r="E163" s="104"/>
      <c r="L163" s="2"/>
      <c r="M163" s="2"/>
      <c r="O163" s="104"/>
      <c r="P163" s="104"/>
      <c r="Q163" s="104"/>
      <c r="R163" s="104"/>
      <c r="S163" s="104"/>
    </row>
    <row r="164" spans="3:19" x14ac:dyDescent="0.2">
      <c r="C164" s="104"/>
      <c r="D164" s="104"/>
      <c r="E164" s="104"/>
      <c r="L164" s="2"/>
      <c r="M164" s="2"/>
      <c r="O164" s="104"/>
      <c r="P164" s="104"/>
      <c r="Q164" s="104"/>
      <c r="R164" s="104"/>
      <c r="S164" s="104"/>
    </row>
    <row r="165" spans="3:19" x14ac:dyDescent="0.2">
      <c r="C165" s="104"/>
      <c r="D165" s="104"/>
      <c r="E165" s="104"/>
      <c r="L165" s="2"/>
      <c r="M165" s="2"/>
      <c r="O165" s="104"/>
      <c r="P165" s="104"/>
      <c r="Q165" s="104"/>
      <c r="R165" s="104"/>
      <c r="S165" s="104"/>
    </row>
    <row r="166" spans="3:19" x14ac:dyDescent="0.2">
      <c r="C166" s="104"/>
      <c r="D166" s="104"/>
      <c r="E166" s="104"/>
      <c r="L166" s="2"/>
      <c r="M166" s="2"/>
      <c r="O166" s="104"/>
      <c r="P166" s="104"/>
      <c r="Q166" s="104"/>
      <c r="R166" s="104"/>
      <c r="S166" s="104"/>
    </row>
    <row r="167" spans="3:19" x14ac:dyDescent="0.2">
      <c r="C167" s="104"/>
      <c r="D167" s="104"/>
      <c r="E167" s="104"/>
      <c r="L167" s="2"/>
      <c r="M167" s="2"/>
      <c r="O167" s="104"/>
      <c r="P167" s="104"/>
      <c r="Q167" s="104"/>
      <c r="R167" s="104"/>
      <c r="S167" s="104"/>
    </row>
    <row r="168" spans="3:19" x14ac:dyDescent="0.2">
      <c r="C168" s="104"/>
      <c r="D168" s="104"/>
      <c r="E168" s="104"/>
      <c r="L168" s="2"/>
      <c r="M168" s="2"/>
      <c r="O168" s="104"/>
      <c r="P168" s="104"/>
      <c r="Q168" s="104"/>
      <c r="R168" s="104"/>
      <c r="S168" s="104"/>
    </row>
    <row r="169" spans="3:19" x14ac:dyDescent="0.2">
      <c r="C169" s="104"/>
      <c r="D169" s="104"/>
      <c r="E169" s="104"/>
      <c r="L169" s="2"/>
      <c r="M169" s="2"/>
      <c r="O169" s="104"/>
      <c r="P169" s="104"/>
      <c r="Q169" s="104"/>
      <c r="R169" s="104"/>
      <c r="S169" s="104"/>
    </row>
    <row r="170" spans="3:19" x14ac:dyDescent="0.2">
      <c r="C170" s="104"/>
      <c r="D170" s="104"/>
      <c r="E170" s="104"/>
      <c r="L170" s="2"/>
      <c r="M170" s="2"/>
      <c r="O170" s="104"/>
      <c r="P170" s="104"/>
      <c r="Q170" s="104"/>
      <c r="R170" s="104"/>
      <c r="S170" s="104"/>
    </row>
    <row r="171" spans="3:19" x14ac:dyDescent="0.2">
      <c r="C171" s="104"/>
      <c r="D171" s="104"/>
      <c r="E171" s="104"/>
      <c r="L171" s="2"/>
      <c r="M171" s="2"/>
      <c r="O171" s="104"/>
      <c r="P171" s="104"/>
      <c r="Q171" s="104"/>
      <c r="R171" s="104"/>
      <c r="S171" s="104"/>
    </row>
    <row r="172" spans="3:19" x14ac:dyDescent="0.2">
      <c r="C172" s="104"/>
      <c r="D172" s="104"/>
      <c r="E172" s="104"/>
      <c r="L172" s="2"/>
      <c r="M172" s="2"/>
      <c r="O172" s="104"/>
      <c r="P172" s="104"/>
      <c r="Q172" s="104"/>
      <c r="R172" s="104"/>
      <c r="S172" s="104"/>
    </row>
    <row r="173" spans="3:19" x14ac:dyDescent="0.2">
      <c r="C173" s="104"/>
      <c r="D173" s="104"/>
      <c r="E173" s="104"/>
      <c r="L173" s="2"/>
      <c r="M173" s="2"/>
      <c r="O173" s="104"/>
      <c r="P173" s="104"/>
      <c r="Q173" s="104"/>
      <c r="R173" s="104"/>
      <c r="S173" s="104"/>
    </row>
    <row r="174" spans="3:19" x14ac:dyDescent="0.2">
      <c r="C174" s="104"/>
      <c r="D174" s="104"/>
      <c r="E174" s="104"/>
      <c r="L174" s="2"/>
      <c r="M174" s="2"/>
      <c r="O174" s="104"/>
      <c r="P174" s="104"/>
      <c r="Q174" s="104"/>
      <c r="R174" s="104"/>
      <c r="S174" s="104"/>
    </row>
    <row r="175" spans="3:19" x14ac:dyDescent="0.2">
      <c r="C175" s="104"/>
      <c r="D175" s="104"/>
      <c r="E175" s="104"/>
      <c r="L175" s="2"/>
      <c r="M175" s="2"/>
      <c r="O175" s="104"/>
      <c r="P175" s="104"/>
      <c r="Q175" s="104"/>
      <c r="R175" s="104"/>
      <c r="S175" s="104"/>
    </row>
    <row r="176" spans="3:19" x14ac:dyDescent="0.2">
      <c r="C176" s="104"/>
      <c r="D176" s="104"/>
      <c r="E176" s="104"/>
      <c r="L176" s="2"/>
      <c r="M176" s="2"/>
      <c r="O176" s="104"/>
      <c r="P176" s="104"/>
      <c r="Q176" s="104"/>
      <c r="R176" s="104"/>
      <c r="S176" s="104"/>
    </row>
    <row r="177" spans="3:19" x14ac:dyDescent="0.2">
      <c r="C177" s="104"/>
      <c r="D177" s="104"/>
      <c r="E177" s="104"/>
      <c r="L177" s="2"/>
      <c r="M177" s="2"/>
      <c r="O177" s="104"/>
      <c r="P177" s="104"/>
      <c r="Q177" s="104"/>
      <c r="R177" s="104"/>
      <c r="S177" s="104"/>
    </row>
    <row r="178" spans="3:19" x14ac:dyDescent="0.2">
      <c r="C178" s="104"/>
      <c r="D178" s="104"/>
      <c r="E178" s="104"/>
      <c r="L178" s="2"/>
      <c r="M178" s="2"/>
      <c r="O178" s="104"/>
      <c r="P178" s="104"/>
      <c r="Q178" s="104"/>
      <c r="R178" s="104"/>
      <c r="S178" s="104"/>
    </row>
    <row r="179" spans="3:19" x14ac:dyDescent="0.2">
      <c r="C179" s="104"/>
      <c r="D179" s="104"/>
      <c r="E179" s="104"/>
      <c r="L179" s="2"/>
      <c r="M179" s="2"/>
      <c r="O179" s="104"/>
      <c r="P179" s="104"/>
      <c r="Q179" s="104"/>
      <c r="R179" s="104"/>
      <c r="S179" s="104"/>
    </row>
    <row r="180" spans="3:19" x14ac:dyDescent="0.2">
      <c r="C180" s="104"/>
      <c r="D180" s="104"/>
      <c r="E180" s="104"/>
      <c r="L180" s="2"/>
      <c r="M180" s="2"/>
      <c r="O180" s="104"/>
      <c r="P180" s="104"/>
      <c r="Q180" s="104"/>
      <c r="R180" s="104"/>
      <c r="S180" s="104"/>
    </row>
    <row r="181" spans="3:19" x14ac:dyDescent="0.2">
      <c r="C181" s="104"/>
      <c r="D181" s="104"/>
      <c r="E181" s="104"/>
      <c r="L181" s="2"/>
      <c r="M181" s="2"/>
      <c r="O181" s="104"/>
      <c r="P181" s="104"/>
      <c r="Q181" s="104"/>
      <c r="R181" s="104"/>
      <c r="S181" s="104"/>
    </row>
    <row r="182" spans="3:19" x14ac:dyDescent="0.2">
      <c r="C182" s="104"/>
      <c r="D182" s="104"/>
      <c r="E182" s="104"/>
      <c r="L182" s="2"/>
      <c r="M182" s="2"/>
      <c r="O182" s="104"/>
      <c r="P182" s="104"/>
      <c r="Q182" s="104"/>
      <c r="R182" s="104"/>
      <c r="S182" s="104"/>
    </row>
    <row r="183" spans="3:19" x14ac:dyDescent="0.2">
      <c r="C183" s="104"/>
      <c r="D183" s="104"/>
      <c r="E183" s="104"/>
      <c r="L183" s="2"/>
      <c r="M183" s="2"/>
      <c r="O183" s="104"/>
      <c r="P183" s="104"/>
      <c r="Q183" s="104"/>
      <c r="R183" s="104"/>
      <c r="S183" s="104"/>
    </row>
    <row r="184" spans="3:19" x14ac:dyDescent="0.2">
      <c r="C184" s="104"/>
      <c r="D184" s="104"/>
      <c r="E184" s="104"/>
      <c r="L184" s="2"/>
      <c r="M184" s="2"/>
      <c r="O184" s="104"/>
      <c r="P184" s="104"/>
      <c r="Q184" s="104"/>
      <c r="R184" s="104"/>
      <c r="S184" s="104"/>
    </row>
  </sheetData>
  <mergeCells count="1">
    <mergeCell ref="A5:L5"/>
  </mergeCells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181"/>
  <sheetViews>
    <sheetView showGridLines="0" view="pageBreakPreview" zoomScale="75" zoomScaleNormal="85" zoomScaleSheetLayoutView="75" zoomScalePageLayoutView="60" workbookViewId="0">
      <selection activeCell="A15" sqref="A15"/>
    </sheetView>
  </sheetViews>
  <sheetFormatPr baseColWidth="10" defaultColWidth="12.6640625" defaultRowHeight="15.75" x14ac:dyDescent="0.25"/>
  <cols>
    <col min="1" max="1" width="52.44140625" style="208" customWidth="1"/>
    <col min="2" max="2" width="4.6640625" style="208" customWidth="1"/>
    <col min="3" max="3" width="10.44140625" style="208" customWidth="1"/>
    <col min="4" max="4" width="10.5546875" style="208" customWidth="1"/>
    <col min="5" max="5" width="1.5546875" style="208" customWidth="1"/>
    <col min="6" max="6" width="11" style="208" customWidth="1"/>
    <col min="7" max="7" width="10.44140625" style="208" customWidth="1"/>
    <col min="8" max="8" width="0.44140625" style="208" customWidth="1"/>
    <col min="9" max="9" width="46.109375" style="208" customWidth="1"/>
    <col min="10" max="10" width="2.109375" style="208" customWidth="1"/>
    <col min="11" max="11" width="11" style="208" customWidth="1"/>
    <col min="12" max="12" width="10.44140625" style="208" customWidth="1"/>
    <col min="13" max="13" width="1.44140625" style="208" customWidth="1"/>
    <col min="14" max="14" width="8.5546875" style="208" customWidth="1"/>
    <col min="15" max="15" width="13.44140625" style="208" customWidth="1"/>
    <col min="16" max="16" width="2.6640625" style="208" customWidth="1"/>
    <col min="17" max="17" width="12.6640625" style="208"/>
    <col min="18" max="18" width="12.6640625" style="304"/>
    <col min="19" max="256" width="12.6640625" style="208"/>
    <col min="257" max="257" width="52.44140625" style="208" customWidth="1"/>
    <col min="258" max="258" width="4.6640625" style="208" customWidth="1"/>
    <col min="259" max="259" width="10.44140625" style="208" customWidth="1"/>
    <col min="260" max="260" width="10.5546875" style="208" customWidth="1"/>
    <col min="261" max="261" width="1.5546875" style="208" customWidth="1"/>
    <col min="262" max="262" width="11" style="208" customWidth="1"/>
    <col min="263" max="263" width="10.44140625" style="208" customWidth="1"/>
    <col min="264" max="264" width="0.44140625" style="208" customWidth="1"/>
    <col min="265" max="265" width="46.109375" style="208" customWidth="1"/>
    <col min="266" max="266" width="2.109375" style="208" customWidth="1"/>
    <col min="267" max="267" width="11" style="208" customWidth="1"/>
    <col min="268" max="268" width="10.44140625" style="208" customWidth="1"/>
    <col min="269" max="269" width="1.44140625" style="208" customWidth="1"/>
    <col min="270" max="270" width="8.5546875" style="208" customWidth="1"/>
    <col min="271" max="271" width="13.44140625" style="208" customWidth="1"/>
    <col min="272" max="272" width="2.6640625" style="208" customWidth="1"/>
    <col min="273" max="512" width="12.6640625" style="208"/>
    <col min="513" max="513" width="52.44140625" style="208" customWidth="1"/>
    <col min="514" max="514" width="4.6640625" style="208" customWidth="1"/>
    <col min="515" max="515" width="10.44140625" style="208" customWidth="1"/>
    <col min="516" max="516" width="10.5546875" style="208" customWidth="1"/>
    <col min="517" max="517" width="1.5546875" style="208" customWidth="1"/>
    <col min="518" max="518" width="11" style="208" customWidth="1"/>
    <col min="519" max="519" width="10.44140625" style="208" customWidth="1"/>
    <col min="520" max="520" width="0.44140625" style="208" customWidth="1"/>
    <col min="521" max="521" width="46.109375" style="208" customWidth="1"/>
    <col min="522" max="522" width="2.109375" style="208" customWidth="1"/>
    <col min="523" max="523" width="11" style="208" customWidth="1"/>
    <col min="524" max="524" width="10.44140625" style="208" customWidth="1"/>
    <col min="525" max="525" width="1.44140625" style="208" customWidth="1"/>
    <col min="526" max="526" width="8.5546875" style="208" customWidth="1"/>
    <col min="527" max="527" width="13.44140625" style="208" customWidth="1"/>
    <col min="528" max="528" width="2.6640625" style="208" customWidth="1"/>
    <col min="529" max="768" width="12.6640625" style="208"/>
    <col min="769" max="769" width="52.44140625" style="208" customWidth="1"/>
    <col min="770" max="770" width="4.6640625" style="208" customWidth="1"/>
    <col min="771" max="771" width="10.44140625" style="208" customWidth="1"/>
    <col min="772" max="772" width="10.5546875" style="208" customWidth="1"/>
    <col min="773" max="773" width="1.5546875" style="208" customWidth="1"/>
    <col min="774" max="774" width="11" style="208" customWidth="1"/>
    <col min="775" max="775" width="10.44140625" style="208" customWidth="1"/>
    <col min="776" max="776" width="0.44140625" style="208" customWidth="1"/>
    <col min="777" max="777" width="46.109375" style="208" customWidth="1"/>
    <col min="778" max="778" width="2.109375" style="208" customWidth="1"/>
    <col min="779" max="779" width="11" style="208" customWidth="1"/>
    <col min="780" max="780" width="10.44140625" style="208" customWidth="1"/>
    <col min="781" max="781" width="1.44140625" style="208" customWidth="1"/>
    <col min="782" max="782" width="8.5546875" style="208" customWidth="1"/>
    <col min="783" max="783" width="13.44140625" style="208" customWidth="1"/>
    <col min="784" max="784" width="2.6640625" style="208" customWidth="1"/>
    <col min="785" max="1024" width="12.6640625" style="208"/>
    <col min="1025" max="1025" width="52.44140625" style="208" customWidth="1"/>
    <col min="1026" max="1026" width="4.6640625" style="208" customWidth="1"/>
    <col min="1027" max="1027" width="10.44140625" style="208" customWidth="1"/>
    <col min="1028" max="1028" width="10.5546875" style="208" customWidth="1"/>
    <col min="1029" max="1029" width="1.5546875" style="208" customWidth="1"/>
    <col min="1030" max="1030" width="11" style="208" customWidth="1"/>
    <col min="1031" max="1031" width="10.44140625" style="208" customWidth="1"/>
    <col min="1032" max="1032" width="0.44140625" style="208" customWidth="1"/>
    <col min="1033" max="1033" width="46.109375" style="208" customWidth="1"/>
    <col min="1034" max="1034" width="2.109375" style="208" customWidth="1"/>
    <col min="1035" max="1035" width="11" style="208" customWidth="1"/>
    <col min="1036" max="1036" width="10.44140625" style="208" customWidth="1"/>
    <col min="1037" max="1037" width="1.44140625" style="208" customWidth="1"/>
    <col min="1038" max="1038" width="8.5546875" style="208" customWidth="1"/>
    <col min="1039" max="1039" width="13.44140625" style="208" customWidth="1"/>
    <col min="1040" max="1040" width="2.6640625" style="208" customWidth="1"/>
    <col min="1041" max="1280" width="12.6640625" style="208"/>
    <col min="1281" max="1281" width="52.44140625" style="208" customWidth="1"/>
    <col min="1282" max="1282" width="4.6640625" style="208" customWidth="1"/>
    <col min="1283" max="1283" width="10.44140625" style="208" customWidth="1"/>
    <col min="1284" max="1284" width="10.5546875" style="208" customWidth="1"/>
    <col min="1285" max="1285" width="1.5546875" style="208" customWidth="1"/>
    <col min="1286" max="1286" width="11" style="208" customWidth="1"/>
    <col min="1287" max="1287" width="10.44140625" style="208" customWidth="1"/>
    <col min="1288" max="1288" width="0.44140625" style="208" customWidth="1"/>
    <col min="1289" max="1289" width="46.109375" style="208" customWidth="1"/>
    <col min="1290" max="1290" width="2.109375" style="208" customWidth="1"/>
    <col min="1291" max="1291" width="11" style="208" customWidth="1"/>
    <col min="1292" max="1292" width="10.44140625" style="208" customWidth="1"/>
    <col min="1293" max="1293" width="1.44140625" style="208" customWidth="1"/>
    <col min="1294" max="1294" width="8.5546875" style="208" customWidth="1"/>
    <col min="1295" max="1295" width="13.44140625" style="208" customWidth="1"/>
    <col min="1296" max="1296" width="2.6640625" style="208" customWidth="1"/>
    <col min="1297" max="1536" width="12.6640625" style="208"/>
    <col min="1537" max="1537" width="52.44140625" style="208" customWidth="1"/>
    <col min="1538" max="1538" width="4.6640625" style="208" customWidth="1"/>
    <col min="1539" max="1539" width="10.44140625" style="208" customWidth="1"/>
    <col min="1540" max="1540" width="10.5546875" style="208" customWidth="1"/>
    <col min="1541" max="1541" width="1.5546875" style="208" customWidth="1"/>
    <col min="1542" max="1542" width="11" style="208" customWidth="1"/>
    <col min="1543" max="1543" width="10.44140625" style="208" customWidth="1"/>
    <col min="1544" max="1544" width="0.44140625" style="208" customWidth="1"/>
    <col min="1545" max="1545" width="46.109375" style="208" customWidth="1"/>
    <col min="1546" max="1546" width="2.109375" style="208" customWidth="1"/>
    <col min="1547" max="1547" width="11" style="208" customWidth="1"/>
    <col min="1548" max="1548" width="10.44140625" style="208" customWidth="1"/>
    <col min="1549" max="1549" width="1.44140625" style="208" customWidth="1"/>
    <col min="1550" max="1550" width="8.5546875" style="208" customWidth="1"/>
    <col min="1551" max="1551" width="13.44140625" style="208" customWidth="1"/>
    <col min="1552" max="1552" width="2.6640625" style="208" customWidth="1"/>
    <col min="1553" max="1792" width="12.6640625" style="208"/>
    <col min="1793" max="1793" width="52.44140625" style="208" customWidth="1"/>
    <col min="1794" max="1794" width="4.6640625" style="208" customWidth="1"/>
    <col min="1795" max="1795" width="10.44140625" style="208" customWidth="1"/>
    <col min="1796" max="1796" width="10.5546875" style="208" customWidth="1"/>
    <col min="1797" max="1797" width="1.5546875" style="208" customWidth="1"/>
    <col min="1798" max="1798" width="11" style="208" customWidth="1"/>
    <col min="1799" max="1799" width="10.44140625" style="208" customWidth="1"/>
    <col min="1800" max="1800" width="0.44140625" style="208" customWidth="1"/>
    <col min="1801" max="1801" width="46.109375" style="208" customWidth="1"/>
    <col min="1802" max="1802" width="2.109375" style="208" customWidth="1"/>
    <col min="1803" max="1803" width="11" style="208" customWidth="1"/>
    <col min="1804" max="1804" width="10.44140625" style="208" customWidth="1"/>
    <col min="1805" max="1805" width="1.44140625" style="208" customWidth="1"/>
    <col min="1806" max="1806" width="8.5546875" style="208" customWidth="1"/>
    <col min="1807" max="1807" width="13.44140625" style="208" customWidth="1"/>
    <col min="1808" max="1808" width="2.6640625" style="208" customWidth="1"/>
    <col min="1809" max="2048" width="12.6640625" style="208"/>
    <col min="2049" max="2049" width="52.44140625" style="208" customWidth="1"/>
    <col min="2050" max="2050" width="4.6640625" style="208" customWidth="1"/>
    <col min="2051" max="2051" width="10.44140625" style="208" customWidth="1"/>
    <col min="2052" max="2052" width="10.5546875" style="208" customWidth="1"/>
    <col min="2053" max="2053" width="1.5546875" style="208" customWidth="1"/>
    <col min="2054" max="2054" width="11" style="208" customWidth="1"/>
    <col min="2055" max="2055" width="10.44140625" style="208" customWidth="1"/>
    <col min="2056" max="2056" width="0.44140625" style="208" customWidth="1"/>
    <col min="2057" max="2057" width="46.109375" style="208" customWidth="1"/>
    <col min="2058" max="2058" width="2.109375" style="208" customWidth="1"/>
    <col min="2059" max="2059" width="11" style="208" customWidth="1"/>
    <col min="2060" max="2060" width="10.44140625" style="208" customWidth="1"/>
    <col min="2061" max="2061" width="1.44140625" style="208" customWidth="1"/>
    <col min="2062" max="2062" width="8.5546875" style="208" customWidth="1"/>
    <col min="2063" max="2063" width="13.44140625" style="208" customWidth="1"/>
    <col min="2064" max="2064" width="2.6640625" style="208" customWidth="1"/>
    <col min="2065" max="2304" width="12.6640625" style="208"/>
    <col min="2305" max="2305" width="52.44140625" style="208" customWidth="1"/>
    <col min="2306" max="2306" width="4.6640625" style="208" customWidth="1"/>
    <col min="2307" max="2307" width="10.44140625" style="208" customWidth="1"/>
    <col min="2308" max="2308" width="10.5546875" style="208" customWidth="1"/>
    <col min="2309" max="2309" width="1.5546875" style="208" customWidth="1"/>
    <col min="2310" max="2310" width="11" style="208" customWidth="1"/>
    <col min="2311" max="2311" width="10.44140625" style="208" customWidth="1"/>
    <col min="2312" max="2312" width="0.44140625" style="208" customWidth="1"/>
    <col min="2313" max="2313" width="46.109375" style="208" customWidth="1"/>
    <col min="2314" max="2314" width="2.109375" style="208" customWidth="1"/>
    <col min="2315" max="2315" width="11" style="208" customWidth="1"/>
    <col min="2316" max="2316" width="10.44140625" style="208" customWidth="1"/>
    <col min="2317" max="2317" width="1.44140625" style="208" customWidth="1"/>
    <col min="2318" max="2318" width="8.5546875" style="208" customWidth="1"/>
    <col min="2319" max="2319" width="13.44140625" style="208" customWidth="1"/>
    <col min="2320" max="2320" width="2.6640625" style="208" customWidth="1"/>
    <col min="2321" max="2560" width="12.6640625" style="208"/>
    <col min="2561" max="2561" width="52.44140625" style="208" customWidth="1"/>
    <col min="2562" max="2562" width="4.6640625" style="208" customWidth="1"/>
    <col min="2563" max="2563" width="10.44140625" style="208" customWidth="1"/>
    <col min="2564" max="2564" width="10.5546875" style="208" customWidth="1"/>
    <col min="2565" max="2565" width="1.5546875" style="208" customWidth="1"/>
    <col min="2566" max="2566" width="11" style="208" customWidth="1"/>
    <col min="2567" max="2567" width="10.44140625" style="208" customWidth="1"/>
    <col min="2568" max="2568" width="0.44140625" style="208" customWidth="1"/>
    <col min="2569" max="2569" width="46.109375" style="208" customWidth="1"/>
    <col min="2570" max="2570" width="2.109375" style="208" customWidth="1"/>
    <col min="2571" max="2571" width="11" style="208" customWidth="1"/>
    <col min="2572" max="2572" width="10.44140625" style="208" customWidth="1"/>
    <col min="2573" max="2573" width="1.44140625" style="208" customWidth="1"/>
    <col min="2574" max="2574" width="8.5546875" style="208" customWidth="1"/>
    <col min="2575" max="2575" width="13.44140625" style="208" customWidth="1"/>
    <col min="2576" max="2576" width="2.6640625" style="208" customWidth="1"/>
    <col min="2577" max="2816" width="12.6640625" style="208"/>
    <col min="2817" max="2817" width="52.44140625" style="208" customWidth="1"/>
    <col min="2818" max="2818" width="4.6640625" style="208" customWidth="1"/>
    <col min="2819" max="2819" width="10.44140625" style="208" customWidth="1"/>
    <col min="2820" max="2820" width="10.5546875" style="208" customWidth="1"/>
    <col min="2821" max="2821" width="1.5546875" style="208" customWidth="1"/>
    <col min="2822" max="2822" width="11" style="208" customWidth="1"/>
    <col min="2823" max="2823" width="10.44140625" style="208" customWidth="1"/>
    <col min="2824" max="2824" width="0.44140625" style="208" customWidth="1"/>
    <col min="2825" max="2825" width="46.109375" style="208" customWidth="1"/>
    <col min="2826" max="2826" width="2.109375" style="208" customWidth="1"/>
    <col min="2827" max="2827" width="11" style="208" customWidth="1"/>
    <col min="2828" max="2828" width="10.44140625" style="208" customWidth="1"/>
    <col min="2829" max="2829" width="1.44140625" style="208" customWidth="1"/>
    <col min="2830" max="2830" width="8.5546875" style="208" customWidth="1"/>
    <col min="2831" max="2831" width="13.44140625" style="208" customWidth="1"/>
    <col min="2832" max="2832" width="2.6640625" style="208" customWidth="1"/>
    <col min="2833" max="3072" width="12.6640625" style="208"/>
    <col min="3073" max="3073" width="52.44140625" style="208" customWidth="1"/>
    <col min="3074" max="3074" width="4.6640625" style="208" customWidth="1"/>
    <col min="3075" max="3075" width="10.44140625" style="208" customWidth="1"/>
    <col min="3076" max="3076" width="10.5546875" style="208" customWidth="1"/>
    <col min="3077" max="3077" width="1.5546875" style="208" customWidth="1"/>
    <col min="3078" max="3078" width="11" style="208" customWidth="1"/>
    <col min="3079" max="3079" width="10.44140625" style="208" customWidth="1"/>
    <col min="3080" max="3080" width="0.44140625" style="208" customWidth="1"/>
    <col min="3081" max="3081" width="46.109375" style="208" customWidth="1"/>
    <col min="3082" max="3082" width="2.109375" style="208" customWidth="1"/>
    <col min="3083" max="3083" width="11" style="208" customWidth="1"/>
    <col min="3084" max="3084" width="10.44140625" style="208" customWidth="1"/>
    <col min="3085" max="3085" width="1.44140625" style="208" customWidth="1"/>
    <col min="3086" max="3086" width="8.5546875" style="208" customWidth="1"/>
    <col min="3087" max="3087" width="13.44140625" style="208" customWidth="1"/>
    <col min="3088" max="3088" width="2.6640625" style="208" customWidth="1"/>
    <col min="3089" max="3328" width="12.6640625" style="208"/>
    <col min="3329" max="3329" width="52.44140625" style="208" customWidth="1"/>
    <col min="3330" max="3330" width="4.6640625" style="208" customWidth="1"/>
    <col min="3331" max="3331" width="10.44140625" style="208" customWidth="1"/>
    <col min="3332" max="3332" width="10.5546875" style="208" customWidth="1"/>
    <col min="3333" max="3333" width="1.5546875" style="208" customWidth="1"/>
    <col min="3334" max="3334" width="11" style="208" customWidth="1"/>
    <col min="3335" max="3335" width="10.44140625" style="208" customWidth="1"/>
    <col min="3336" max="3336" width="0.44140625" style="208" customWidth="1"/>
    <col min="3337" max="3337" width="46.109375" style="208" customWidth="1"/>
    <col min="3338" max="3338" width="2.109375" style="208" customWidth="1"/>
    <col min="3339" max="3339" width="11" style="208" customWidth="1"/>
    <col min="3340" max="3340" width="10.44140625" style="208" customWidth="1"/>
    <col min="3341" max="3341" width="1.44140625" style="208" customWidth="1"/>
    <col min="3342" max="3342" width="8.5546875" style="208" customWidth="1"/>
    <col min="3343" max="3343" width="13.44140625" style="208" customWidth="1"/>
    <col min="3344" max="3344" width="2.6640625" style="208" customWidth="1"/>
    <col min="3345" max="3584" width="12.6640625" style="208"/>
    <col min="3585" max="3585" width="52.44140625" style="208" customWidth="1"/>
    <col min="3586" max="3586" width="4.6640625" style="208" customWidth="1"/>
    <col min="3587" max="3587" width="10.44140625" style="208" customWidth="1"/>
    <col min="3588" max="3588" width="10.5546875" style="208" customWidth="1"/>
    <col min="3589" max="3589" width="1.5546875" style="208" customWidth="1"/>
    <col min="3590" max="3590" width="11" style="208" customWidth="1"/>
    <col min="3591" max="3591" width="10.44140625" style="208" customWidth="1"/>
    <col min="3592" max="3592" width="0.44140625" style="208" customWidth="1"/>
    <col min="3593" max="3593" width="46.109375" style="208" customWidth="1"/>
    <col min="3594" max="3594" width="2.109375" style="208" customWidth="1"/>
    <col min="3595" max="3595" width="11" style="208" customWidth="1"/>
    <col min="3596" max="3596" width="10.44140625" style="208" customWidth="1"/>
    <col min="3597" max="3597" width="1.44140625" style="208" customWidth="1"/>
    <col min="3598" max="3598" width="8.5546875" style="208" customWidth="1"/>
    <col min="3599" max="3599" width="13.44140625" style="208" customWidth="1"/>
    <col min="3600" max="3600" width="2.6640625" style="208" customWidth="1"/>
    <col min="3601" max="3840" width="12.6640625" style="208"/>
    <col min="3841" max="3841" width="52.44140625" style="208" customWidth="1"/>
    <col min="3842" max="3842" width="4.6640625" style="208" customWidth="1"/>
    <col min="3843" max="3843" width="10.44140625" style="208" customWidth="1"/>
    <col min="3844" max="3844" width="10.5546875" style="208" customWidth="1"/>
    <col min="3845" max="3845" width="1.5546875" style="208" customWidth="1"/>
    <col min="3846" max="3846" width="11" style="208" customWidth="1"/>
    <col min="3847" max="3847" width="10.44140625" style="208" customWidth="1"/>
    <col min="3848" max="3848" width="0.44140625" style="208" customWidth="1"/>
    <col min="3849" max="3849" width="46.109375" style="208" customWidth="1"/>
    <col min="3850" max="3850" width="2.109375" style="208" customWidth="1"/>
    <col min="3851" max="3851" width="11" style="208" customWidth="1"/>
    <col min="3852" max="3852" width="10.44140625" style="208" customWidth="1"/>
    <col min="3853" max="3853" width="1.44140625" style="208" customWidth="1"/>
    <col min="3854" max="3854" width="8.5546875" style="208" customWidth="1"/>
    <col min="3855" max="3855" width="13.44140625" style="208" customWidth="1"/>
    <col min="3856" max="3856" width="2.6640625" style="208" customWidth="1"/>
    <col min="3857" max="4096" width="12.6640625" style="208"/>
    <col min="4097" max="4097" width="52.44140625" style="208" customWidth="1"/>
    <col min="4098" max="4098" width="4.6640625" style="208" customWidth="1"/>
    <col min="4099" max="4099" width="10.44140625" style="208" customWidth="1"/>
    <col min="4100" max="4100" width="10.5546875" style="208" customWidth="1"/>
    <col min="4101" max="4101" width="1.5546875" style="208" customWidth="1"/>
    <col min="4102" max="4102" width="11" style="208" customWidth="1"/>
    <col min="4103" max="4103" width="10.44140625" style="208" customWidth="1"/>
    <col min="4104" max="4104" width="0.44140625" style="208" customWidth="1"/>
    <col min="4105" max="4105" width="46.109375" style="208" customWidth="1"/>
    <col min="4106" max="4106" width="2.109375" style="208" customWidth="1"/>
    <col min="4107" max="4107" width="11" style="208" customWidth="1"/>
    <col min="4108" max="4108" width="10.44140625" style="208" customWidth="1"/>
    <col min="4109" max="4109" width="1.44140625" style="208" customWidth="1"/>
    <col min="4110" max="4110" width="8.5546875" style="208" customWidth="1"/>
    <col min="4111" max="4111" width="13.44140625" style="208" customWidth="1"/>
    <col min="4112" max="4112" width="2.6640625" style="208" customWidth="1"/>
    <col min="4113" max="4352" width="12.6640625" style="208"/>
    <col min="4353" max="4353" width="52.44140625" style="208" customWidth="1"/>
    <col min="4354" max="4354" width="4.6640625" style="208" customWidth="1"/>
    <col min="4355" max="4355" width="10.44140625" style="208" customWidth="1"/>
    <col min="4356" max="4356" width="10.5546875" style="208" customWidth="1"/>
    <col min="4357" max="4357" width="1.5546875" style="208" customWidth="1"/>
    <col min="4358" max="4358" width="11" style="208" customWidth="1"/>
    <col min="4359" max="4359" width="10.44140625" style="208" customWidth="1"/>
    <col min="4360" max="4360" width="0.44140625" style="208" customWidth="1"/>
    <col min="4361" max="4361" width="46.109375" style="208" customWidth="1"/>
    <col min="4362" max="4362" width="2.109375" style="208" customWidth="1"/>
    <col min="4363" max="4363" width="11" style="208" customWidth="1"/>
    <col min="4364" max="4364" width="10.44140625" style="208" customWidth="1"/>
    <col min="4365" max="4365" width="1.44140625" style="208" customWidth="1"/>
    <col min="4366" max="4366" width="8.5546875" style="208" customWidth="1"/>
    <col min="4367" max="4367" width="13.44140625" style="208" customWidth="1"/>
    <col min="4368" max="4368" width="2.6640625" style="208" customWidth="1"/>
    <col min="4369" max="4608" width="12.6640625" style="208"/>
    <col min="4609" max="4609" width="52.44140625" style="208" customWidth="1"/>
    <col min="4610" max="4610" width="4.6640625" style="208" customWidth="1"/>
    <col min="4611" max="4611" width="10.44140625" style="208" customWidth="1"/>
    <col min="4612" max="4612" width="10.5546875" style="208" customWidth="1"/>
    <col min="4613" max="4613" width="1.5546875" style="208" customWidth="1"/>
    <col min="4614" max="4614" width="11" style="208" customWidth="1"/>
    <col min="4615" max="4615" width="10.44140625" style="208" customWidth="1"/>
    <col min="4616" max="4616" width="0.44140625" style="208" customWidth="1"/>
    <col min="4617" max="4617" width="46.109375" style="208" customWidth="1"/>
    <col min="4618" max="4618" width="2.109375" style="208" customWidth="1"/>
    <col min="4619" max="4619" width="11" style="208" customWidth="1"/>
    <col min="4620" max="4620" width="10.44140625" style="208" customWidth="1"/>
    <col min="4621" max="4621" width="1.44140625" style="208" customWidth="1"/>
    <col min="4622" max="4622" width="8.5546875" style="208" customWidth="1"/>
    <col min="4623" max="4623" width="13.44140625" style="208" customWidth="1"/>
    <col min="4624" max="4624" width="2.6640625" style="208" customWidth="1"/>
    <col min="4625" max="4864" width="12.6640625" style="208"/>
    <col min="4865" max="4865" width="52.44140625" style="208" customWidth="1"/>
    <col min="4866" max="4866" width="4.6640625" style="208" customWidth="1"/>
    <col min="4867" max="4867" width="10.44140625" style="208" customWidth="1"/>
    <col min="4868" max="4868" width="10.5546875" style="208" customWidth="1"/>
    <col min="4869" max="4869" width="1.5546875" style="208" customWidth="1"/>
    <col min="4870" max="4870" width="11" style="208" customWidth="1"/>
    <col min="4871" max="4871" width="10.44140625" style="208" customWidth="1"/>
    <col min="4872" max="4872" width="0.44140625" style="208" customWidth="1"/>
    <col min="4873" max="4873" width="46.109375" style="208" customWidth="1"/>
    <col min="4874" max="4874" width="2.109375" style="208" customWidth="1"/>
    <col min="4875" max="4875" width="11" style="208" customWidth="1"/>
    <col min="4876" max="4876" width="10.44140625" style="208" customWidth="1"/>
    <col min="4877" max="4877" width="1.44140625" style="208" customWidth="1"/>
    <col min="4878" max="4878" width="8.5546875" style="208" customWidth="1"/>
    <col min="4879" max="4879" width="13.44140625" style="208" customWidth="1"/>
    <col min="4880" max="4880" width="2.6640625" style="208" customWidth="1"/>
    <col min="4881" max="5120" width="12.6640625" style="208"/>
    <col min="5121" max="5121" width="52.44140625" style="208" customWidth="1"/>
    <col min="5122" max="5122" width="4.6640625" style="208" customWidth="1"/>
    <col min="5123" max="5123" width="10.44140625" style="208" customWidth="1"/>
    <col min="5124" max="5124" width="10.5546875" style="208" customWidth="1"/>
    <col min="5125" max="5125" width="1.5546875" style="208" customWidth="1"/>
    <col min="5126" max="5126" width="11" style="208" customWidth="1"/>
    <col min="5127" max="5127" width="10.44140625" style="208" customWidth="1"/>
    <col min="5128" max="5128" width="0.44140625" style="208" customWidth="1"/>
    <col min="5129" max="5129" width="46.109375" style="208" customWidth="1"/>
    <col min="5130" max="5130" width="2.109375" style="208" customWidth="1"/>
    <col min="5131" max="5131" width="11" style="208" customWidth="1"/>
    <col min="5132" max="5132" width="10.44140625" style="208" customWidth="1"/>
    <col min="5133" max="5133" width="1.44140625" style="208" customWidth="1"/>
    <col min="5134" max="5134" width="8.5546875" style="208" customWidth="1"/>
    <col min="5135" max="5135" width="13.44140625" style="208" customWidth="1"/>
    <col min="5136" max="5136" width="2.6640625" style="208" customWidth="1"/>
    <col min="5137" max="5376" width="12.6640625" style="208"/>
    <col min="5377" max="5377" width="52.44140625" style="208" customWidth="1"/>
    <col min="5378" max="5378" width="4.6640625" style="208" customWidth="1"/>
    <col min="5379" max="5379" width="10.44140625" style="208" customWidth="1"/>
    <col min="5380" max="5380" width="10.5546875" style="208" customWidth="1"/>
    <col min="5381" max="5381" width="1.5546875" style="208" customWidth="1"/>
    <col min="5382" max="5382" width="11" style="208" customWidth="1"/>
    <col min="5383" max="5383" width="10.44140625" style="208" customWidth="1"/>
    <col min="5384" max="5384" width="0.44140625" style="208" customWidth="1"/>
    <col min="5385" max="5385" width="46.109375" style="208" customWidth="1"/>
    <col min="5386" max="5386" width="2.109375" style="208" customWidth="1"/>
    <col min="5387" max="5387" width="11" style="208" customWidth="1"/>
    <col min="5388" max="5388" width="10.44140625" style="208" customWidth="1"/>
    <col min="5389" max="5389" width="1.44140625" style="208" customWidth="1"/>
    <col min="5390" max="5390" width="8.5546875" style="208" customWidth="1"/>
    <col min="5391" max="5391" width="13.44140625" style="208" customWidth="1"/>
    <col min="5392" max="5392" width="2.6640625" style="208" customWidth="1"/>
    <col min="5393" max="5632" width="12.6640625" style="208"/>
    <col min="5633" max="5633" width="52.44140625" style="208" customWidth="1"/>
    <col min="5634" max="5634" width="4.6640625" style="208" customWidth="1"/>
    <col min="5635" max="5635" width="10.44140625" style="208" customWidth="1"/>
    <col min="5636" max="5636" width="10.5546875" style="208" customWidth="1"/>
    <col min="5637" max="5637" width="1.5546875" style="208" customWidth="1"/>
    <col min="5638" max="5638" width="11" style="208" customWidth="1"/>
    <col min="5639" max="5639" width="10.44140625" style="208" customWidth="1"/>
    <col min="5640" max="5640" width="0.44140625" style="208" customWidth="1"/>
    <col min="5641" max="5641" width="46.109375" style="208" customWidth="1"/>
    <col min="5642" max="5642" width="2.109375" style="208" customWidth="1"/>
    <col min="5643" max="5643" width="11" style="208" customWidth="1"/>
    <col min="5644" max="5644" width="10.44140625" style="208" customWidth="1"/>
    <col min="5645" max="5645" width="1.44140625" style="208" customWidth="1"/>
    <col min="5646" max="5646" width="8.5546875" style="208" customWidth="1"/>
    <col min="5647" max="5647" width="13.44140625" style="208" customWidth="1"/>
    <col min="5648" max="5648" width="2.6640625" style="208" customWidth="1"/>
    <col min="5649" max="5888" width="12.6640625" style="208"/>
    <col min="5889" max="5889" width="52.44140625" style="208" customWidth="1"/>
    <col min="5890" max="5890" width="4.6640625" style="208" customWidth="1"/>
    <col min="5891" max="5891" width="10.44140625" style="208" customWidth="1"/>
    <col min="5892" max="5892" width="10.5546875" style="208" customWidth="1"/>
    <col min="5893" max="5893" width="1.5546875" style="208" customWidth="1"/>
    <col min="5894" max="5894" width="11" style="208" customWidth="1"/>
    <col min="5895" max="5895" width="10.44140625" style="208" customWidth="1"/>
    <col min="5896" max="5896" width="0.44140625" style="208" customWidth="1"/>
    <col min="5897" max="5897" width="46.109375" style="208" customWidth="1"/>
    <col min="5898" max="5898" width="2.109375" style="208" customWidth="1"/>
    <col min="5899" max="5899" width="11" style="208" customWidth="1"/>
    <col min="5900" max="5900" width="10.44140625" style="208" customWidth="1"/>
    <col min="5901" max="5901" width="1.44140625" style="208" customWidth="1"/>
    <col min="5902" max="5902" width="8.5546875" style="208" customWidth="1"/>
    <col min="5903" max="5903" width="13.44140625" style="208" customWidth="1"/>
    <col min="5904" max="5904" width="2.6640625" style="208" customWidth="1"/>
    <col min="5905" max="6144" width="12.6640625" style="208"/>
    <col min="6145" max="6145" width="52.44140625" style="208" customWidth="1"/>
    <col min="6146" max="6146" width="4.6640625" style="208" customWidth="1"/>
    <col min="6147" max="6147" width="10.44140625" style="208" customWidth="1"/>
    <col min="6148" max="6148" width="10.5546875" style="208" customWidth="1"/>
    <col min="6149" max="6149" width="1.5546875" style="208" customWidth="1"/>
    <col min="6150" max="6150" width="11" style="208" customWidth="1"/>
    <col min="6151" max="6151" width="10.44140625" style="208" customWidth="1"/>
    <col min="6152" max="6152" width="0.44140625" style="208" customWidth="1"/>
    <col min="6153" max="6153" width="46.109375" style="208" customWidth="1"/>
    <col min="6154" max="6154" width="2.109375" style="208" customWidth="1"/>
    <col min="6155" max="6155" width="11" style="208" customWidth="1"/>
    <col min="6156" max="6156" width="10.44140625" style="208" customWidth="1"/>
    <col min="6157" max="6157" width="1.44140625" style="208" customWidth="1"/>
    <col min="6158" max="6158" width="8.5546875" style="208" customWidth="1"/>
    <col min="6159" max="6159" width="13.44140625" style="208" customWidth="1"/>
    <col min="6160" max="6160" width="2.6640625" style="208" customWidth="1"/>
    <col min="6161" max="6400" width="12.6640625" style="208"/>
    <col min="6401" max="6401" width="52.44140625" style="208" customWidth="1"/>
    <col min="6402" max="6402" width="4.6640625" style="208" customWidth="1"/>
    <col min="6403" max="6403" width="10.44140625" style="208" customWidth="1"/>
    <col min="6404" max="6404" width="10.5546875" style="208" customWidth="1"/>
    <col min="6405" max="6405" width="1.5546875" style="208" customWidth="1"/>
    <col min="6406" max="6406" width="11" style="208" customWidth="1"/>
    <col min="6407" max="6407" width="10.44140625" style="208" customWidth="1"/>
    <col min="6408" max="6408" width="0.44140625" style="208" customWidth="1"/>
    <col min="6409" max="6409" width="46.109375" style="208" customWidth="1"/>
    <col min="6410" max="6410" width="2.109375" style="208" customWidth="1"/>
    <col min="6411" max="6411" width="11" style="208" customWidth="1"/>
    <col min="6412" max="6412" width="10.44140625" style="208" customWidth="1"/>
    <col min="6413" max="6413" width="1.44140625" style="208" customWidth="1"/>
    <col min="6414" max="6414" width="8.5546875" style="208" customWidth="1"/>
    <col min="6415" max="6415" width="13.44140625" style="208" customWidth="1"/>
    <col min="6416" max="6416" width="2.6640625" style="208" customWidth="1"/>
    <col min="6417" max="6656" width="12.6640625" style="208"/>
    <col min="6657" max="6657" width="52.44140625" style="208" customWidth="1"/>
    <col min="6658" max="6658" width="4.6640625" style="208" customWidth="1"/>
    <col min="6659" max="6659" width="10.44140625" style="208" customWidth="1"/>
    <col min="6660" max="6660" width="10.5546875" style="208" customWidth="1"/>
    <col min="6661" max="6661" width="1.5546875" style="208" customWidth="1"/>
    <col min="6662" max="6662" width="11" style="208" customWidth="1"/>
    <col min="6663" max="6663" width="10.44140625" style="208" customWidth="1"/>
    <col min="6664" max="6664" width="0.44140625" style="208" customWidth="1"/>
    <col min="6665" max="6665" width="46.109375" style="208" customWidth="1"/>
    <col min="6666" max="6666" width="2.109375" style="208" customWidth="1"/>
    <col min="6667" max="6667" width="11" style="208" customWidth="1"/>
    <col min="6668" max="6668" width="10.44140625" style="208" customWidth="1"/>
    <col min="6669" max="6669" width="1.44140625" style="208" customWidth="1"/>
    <col min="6670" max="6670" width="8.5546875" style="208" customWidth="1"/>
    <col min="6671" max="6671" width="13.44140625" style="208" customWidth="1"/>
    <col min="6672" max="6672" width="2.6640625" style="208" customWidth="1"/>
    <col min="6673" max="6912" width="12.6640625" style="208"/>
    <col min="6913" max="6913" width="52.44140625" style="208" customWidth="1"/>
    <col min="6914" max="6914" width="4.6640625" style="208" customWidth="1"/>
    <col min="6915" max="6915" width="10.44140625" style="208" customWidth="1"/>
    <col min="6916" max="6916" width="10.5546875" style="208" customWidth="1"/>
    <col min="6917" max="6917" width="1.5546875" style="208" customWidth="1"/>
    <col min="6918" max="6918" width="11" style="208" customWidth="1"/>
    <col min="6919" max="6919" width="10.44140625" style="208" customWidth="1"/>
    <col min="6920" max="6920" width="0.44140625" style="208" customWidth="1"/>
    <col min="6921" max="6921" width="46.109375" style="208" customWidth="1"/>
    <col min="6922" max="6922" width="2.109375" style="208" customWidth="1"/>
    <col min="6923" max="6923" width="11" style="208" customWidth="1"/>
    <col min="6924" max="6924" width="10.44140625" style="208" customWidth="1"/>
    <col min="6925" max="6925" width="1.44140625" style="208" customWidth="1"/>
    <col min="6926" max="6926" width="8.5546875" style="208" customWidth="1"/>
    <col min="6927" max="6927" width="13.44140625" style="208" customWidth="1"/>
    <col min="6928" max="6928" width="2.6640625" style="208" customWidth="1"/>
    <col min="6929" max="7168" width="12.6640625" style="208"/>
    <col min="7169" max="7169" width="52.44140625" style="208" customWidth="1"/>
    <col min="7170" max="7170" width="4.6640625" style="208" customWidth="1"/>
    <col min="7171" max="7171" width="10.44140625" style="208" customWidth="1"/>
    <col min="7172" max="7172" width="10.5546875" style="208" customWidth="1"/>
    <col min="7173" max="7173" width="1.5546875" style="208" customWidth="1"/>
    <col min="7174" max="7174" width="11" style="208" customWidth="1"/>
    <col min="7175" max="7175" width="10.44140625" style="208" customWidth="1"/>
    <col min="7176" max="7176" width="0.44140625" style="208" customWidth="1"/>
    <col min="7177" max="7177" width="46.109375" style="208" customWidth="1"/>
    <col min="7178" max="7178" width="2.109375" style="208" customWidth="1"/>
    <col min="7179" max="7179" width="11" style="208" customWidth="1"/>
    <col min="7180" max="7180" width="10.44140625" style="208" customWidth="1"/>
    <col min="7181" max="7181" width="1.44140625" style="208" customWidth="1"/>
    <col min="7182" max="7182" width="8.5546875" style="208" customWidth="1"/>
    <col min="7183" max="7183" width="13.44140625" style="208" customWidth="1"/>
    <col min="7184" max="7184" width="2.6640625" style="208" customWidth="1"/>
    <col min="7185" max="7424" width="12.6640625" style="208"/>
    <col min="7425" max="7425" width="52.44140625" style="208" customWidth="1"/>
    <col min="7426" max="7426" width="4.6640625" style="208" customWidth="1"/>
    <col min="7427" max="7427" width="10.44140625" style="208" customWidth="1"/>
    <col min="7428" max="7428" width="10.5546875" style="208" customWidth="1"/>
    <col min="7429" max="7429" width="1.5546875" style="208" customWidth="1"/>
    <col min="7430" max="7430" width="11" style="208" customWidth="1"/>
    <col min="7431" max="7431" width="10.44140625" style="208" customWidth="1"/>
    <col min="7432" max="7432" width="0.44140625" style="208" customWidth="1"/>
    <col min="7433" max="7433" width="46.109375" style="208" customWidth="1"/>
    <col min="7434" max="7434" width="2.109375" style="208" customWidth="1"/>
    <col min="7435" max="7435" width="11" style="208" customWidth="1"/>
    <col min="7436" max="7436" width="10.44140625" style="208" customWidth="1"/>
    <col min="7437" max="7437" width="1.44140625" style="208" customWidth="1"/>
    <col min="7438" max="7438" width="8.5546875" style="208" customWidth="1"/>
    <col min="7439" max="7439" width="13.44140625" style="208" customWidth="1"/>
    <col min="7440" max="7440" width="2.6640625" style="208" customWidth="1"/>
    <col min="7441" max="7680" width="12.6640625" style="208"/>
    <col min="7681" max="7681" width="52.44140625" style="208" customWidth="1"/>
    <col min="7682" max="7682" width="4.6640625" style="208" customWidth="1"/>
    <col min="7683" max="7683" width="10.44140625" style="208" customWidth="1"/>
    <col min="7684" max="7684" width="10.5546875" style="208" customWidth="1"/>
    <col min="7685" max="7685" width="1.5546875" style="208" customWidth="1"/>
    <col min="7686" max="7686" width="11" style="208" customWidth="1"/>
    <col min="7687" max="7687" width="10.44140625" style="208" customWidth="1"/>
    <col min="7688" max="7688" width="0.44140625" style="208" customWidth="1"/>
    <col min="7689" max="7689" width="46.109375" style="208" customWidth="1"/>
    <col min="7690" max="7690" width="2.109375" style="208" customWidth="1"/>
    <col min="7691" max="7691" width="11" style="208" customWidth="1"/>
    <col min="7692" max="7692" width="10.44140625" style="208" customWidth="1"/>
    <col min="7693" max="7693" width="1.44140625" style="208" customWidth="1"/>
    <col min="7694" max="7694" width="8.5546875" style="208" customWidth="1"/>
    <col min="7695" max="7695" width="13.44140625" style="208" customWidth="1"/>
    <col min="7696" max="7696" width="2.6640625" style="208" customWidth="1"/>
    <col min="7697" max="7936" width="12.6640625" style="208"/>
    <col min="7937" max="7937" width="52.44140625" style="208" customWidth="1"/>
    <col min="7938" max="7938" width="4.6640625" style="208" customWidth="1"/>
    <col min="7939" max="7939" width="10.44140625" style="208" customWidth="1"/>
    <col min="7940" max="7940" width="10.5546875" style="208" customWidth="1"/>
    <col min="7941" max="7941" width="1.5546875" style="208" customWidth="1"/>
    <col min="7942" max="7942" width="11" style="208" customWidth="1"/>
    <col min="7943" max="7943" width="10.44140625" style="208" customWidth="1"/>
    <col min="7944" max="7944" width="0.44140625" style="208" customWidth="1"/>
    <col min="7945" max="7945" width="46.109375" style="208" customWidth="1"/>
    <col min="7946" max="7946" width="2.109375" style="208" customWidth="1"/>
    <col min="7947" max="7947" width="11" style="208" customWidth="1"/>
    <col min="7948" max="7948" width="10.44140625" style="208" customWidth="1"/>
    <col min="7949" max="7949" width="1.44140625" style="208" customWidth="1"/>
    <col min="7950" max="7950" width="8.5546875" style="208" customWidth="1"/>
    <col min="7951" max="7951" width="13.44140625" style="208" customWidth="1"/>
    <col min="7952" max="7952" width="2.6640625" style="208" customWidth="1"/>
    <col min="7953" max="8192" width="12.6640625" style="208"/>
    <col min="8193" max="8193" width="52.44140625" style="208" customWidth="1"/>
    <col min="8194" max="8194" width="4.6640625" style="208" customWidth="1"/>
    <col min="8195" max="8195" width="10.44140625" style="208" customWidth="1"/>
    <col min="8196" max="8196" width="10.5546875" style="208" customWidth="1"/>
    <col min="8197" max="8197" width="1.5546875" style="208" customWidth="1"/>
    <col min="8198" max="8198" width="11" style="208" customWidth="1"/>
    <col min="8199" max="8199" width="10.44140625" style="208" customWidth="1"/>
    <col min="8200" max="8200" width="0.44140625" style="208" customWidth="1"/>
    <col min="8201" max="8201" width="46.109375" style="208" customWidth="1"/>
    <col min="8202" max="8202" width="2.109375" style="208" customWidth="1"/>
    <col min="8203" max="8203" width="11" style="208" customWidth="1"/>
    <col min="8204" max="8204" width="10.44140625" style="208" customWidth="1"/>
    <col min="8205" max="8205" width="1.44140625" style="208" customWidth="1"/>
    <col min="8206" max="8206" width="8.5546875" style="208" customWidth="1"/>
    <col min="8207" max="8207" width="13.44140625" style="208" customWidth="1"/>
    <col min="8208" max="8208" width="2.6640625" style="208" customWidth="1"/>
    <col min="8209" max="8448" width="12.6640625" style="208"/>
    <col min="8449" max="8449" width="52.44140625" style="208" customWidth="1"/>
    <col min="8450" max="8450" width="4.6640625" style="208" customWidth="1"/>
    <col min="8451" max="8451" width="10.44140625" style="208" customWidth="1"/>
    <col min="8452" max="8452" width="10.5546875" style="208" customWidth="1"/>
    <col min="8453" max="8453" width="1.5546875" style="208" customWidth="1"/>
    <col min="8454" max="8454" width="11" style="208" customWidth="1"/>
    <col min="8455" max="8455" width="10.44140625" style="208" customWidth="1"/>
    <col min="8456" max="8456" width="0.44140625" style="208" customWidth="1"/>
    <col min="8457" max="8457" width="46.109375" style="208" customWidth="1"/>
    <col min="8458" max="8458" width="2.109375" style="208" customWidth="1"/>
    <col min="8459" max="8459" width="11" style="208" customWidth="1"/>
    <col min="8460" max="8460" width="10.44140625" style="208" customWidth="1"/>
    <col min="8461" max="8461" width="1.44140625" style="208" customWidth="1"/>
    <col min="8462" max="8462" width="8.5546875" style="208" customWidth="1"/>
    <col min="8463" max="8463" width="13.44140625" style="208" customWidth="1"/>
    <col min="8464" max="8464" width="2.6640625" style="208" customWidth="1"/>
    <col min="8465" max="8704" width="12.6640625" style="208"/>
    <col min="8705" max="8705" width="52.44140625" style="208" customWidth="1"/>
    <col min="8706" max="8706" width="4.6640625" style="208" customWidth="1"/>
    <col min="8707" max="8707" width="10.44140625" style="208" customWidth="1"/>
    <col min="8708" max="8708" width="10.5546875" style="208" customWidth="1"/>
    <col min="8709" max="8709" width="1.5546875" style="208" customWidth="1"/>
    <col min="8710" max="8710" width="11" style="208" customWidth="1"/>
    <col min="8711" max="8711" width="10.44140625" style="208" customWidth="1"/>
    <col min="8712" max="8712" width="0.44140625" style="208" customWidth="1"/>
    <col min="8713" max="8713" width="46.109375" style="208" customWidth="1"/>
    <col min="8714" max="8714" width="2.109375" style="208" customWidth="1"/>
    <col min="8715" max="8715" width="11" style="208" customWidth="1"/>
    <col min="8716" max="8716" width="10.44140625" style="208" customWidth="1"/>
    <col min="8717" max="8717" width="1.44140625" style="208" customWidth="1"/>
    <col min="8718" max="8718" width="8.5546875" style="208" customWidth="1"/>
    <col min="8719" max="8719" width="13.44140625" style="208" customWidth="1"/>
    <col min="8720" max="8720" width="2.6640625" style="208" customWidth="1"/>
    <col min="8721" max="8960" width="12.6640625" style="208"/>
    <col min="8961" max="8961" width="52.44140625" style="208" customWidth="1"/>
    <col min="8962" max="8962" width="4.6640625" style="208" customWidth="1"/>
    <col min="8963" max="8963" width="10.44140625" style="208" customWidth="1"/>
    <col min="8964" max="8964" width="10.5546875" style="208" customWidth="1"/>
    <col min="8965" max="8965" width="1.5546875" style="208" customWidth="1"/>
    <col min="8966" max="8966" width="11" style="208" customWidth="1"/>
    <col min="8967" max="8967" width="10.44140625" style="208" customWidth="1"/>
    <col min="8968" max="8968" width="0.44140625" style="208" customWidth="1"/>
    <col min="8969" max="8969" width="46.109375" style="208" customWidth="1"/>
    <col min="8970" max="8970" width="2.109375" style="208" customWidth="1"/>
    <col min="8971" max="8971" width="11" style="208" customWidth="1"/>
    <col min="8972" max="8972" width="10.44140625" style="208" customWidth="1"/>
    <col min="8973" max="8973" width="1.44140625" style="208" customWidth="1"/>
    <col min="8974" max="8974" width="8.5546875" style="208" customWidth="1"/>
    <col min="8975" max="8975" width="13.44140625" style="208" customWidth="1"/>
    <col min="8976" max="8976" width="2.6640625" style="208" customWidth="1"/>
    <col min="8977" max="9216" width="12.6640625" style="208"/>
    <col min="9217" max="9217" width="52.44140625" style="208" customWidth="1"/>
    <col min="9218" max="9218" width="4.6640625" style="208" customWidth="1"/>
    <col min="9219" max="9219" width="10.44140625" style="208" customWidth="1"/>
    <col min="9220" max="9220" width="10.5546875" style="208" customWidth="1"/>
    <col min="9221" max="9221" width="1.5546875" style="208" customWidth="1"/>
    <col min="9222" max="9222" width="11" style="208" customWidth="1"/>
    <col min="9223" max="9223" width="10.44140625" style="208" customWidth="1"/>
    <col min="9224" max="9224" width="0.44140625" style="208" customWidth="1"/>
    <col min="9225" max="9225" width="46.109375" style="208" customWidth="1"/>
    <col min="9226" max="9226" width="2.109375" style="208" customWidth="1"/>
    <col min="9227" max="9227" width="11" style="208" customWidth="1"/>
    <col min="9228" max="9228" width="10.44140625" style="208" customWidth="1"/>
    <col min="9229" max="9229" width="1.44140625" style="208" customWidth="1"/>
    <col min="9230" max="9230" width="8.5546875" style="208" customWidth="1"/>
    <col min="9231" max="9231" width="13.44140625" style="208" customWidth="1"/>
    <col min="9232" max="9232" width="2.6640625" style="208" customWidth="1"/>
    <col min="9233" max="9472" width="12.6640625" style="208"/>
    <col min="9473" max="9473" width="52.44140625" style="208" customWidth="1"/>
    <col min="9474" max="9474" width="4.6640625" style="208" customWidth="1"/>
    <col min="9475" max="9475" width="10.44140625" style="208" customWidth="1"/>
    <col min="9476" max="9476" width="10.5546875" style="208" customWidth="1"/>
    <col min="9477" max="9477" width="1.5546875" style="208" customWidth="1"/>
    <col min="9478" max="9478" width="11" style="208" customWidth="1"/>
    <col min="9479" max="9479" width="10.44140625" style="208" customWidth="1"/>
    <col min="9480" max="9480" width="0.44140625" style="208" customWidth="1"/>
    <col min="9481" max="9481" width="46.109375" style="208" customWidth="1"/>
    <col min="9482" max="9482" width="2.109375" style="208" customWidth="1"/>
    <col min="9483" max="9483" width="11" style="208" customWidth="1"/>
    <col min="9484" max="9484" width="10.44140625" style="208" customWidth="1"/>
    <col min="9485" max="9485" width="1.44140625" style="208" customWidth="1"/>
    <col min="9486" max="9486" width="8.5546875" style="208" customWidth="1"/>
    <col min="9487" max="9487" width="13.44140625" style="208" customWidth="1"/>
    <col min="9488" max="9488" width="2.6640625" style="208" customWidth="1"/>
    <col min="9489" max="9728" width="12.6640625" style="208"/>
    <col min="9729" max="9729" width="52.44140625" style="208" customWidth="1"/>
    <col min="9730" max="9730" width="4.6640625" style="208" customWidth="1"/>
    <col min="9731" max="9731" width="10.44140625" style="208" customWidth="1"/>
    <col min="9732" max="9732" width="10.5546875" style="208" customWidth="1"/>
    <col min="9733" max="9733" width="1.5546875" style="208" customWidth="1"/>
    <col min="9734" max="9734" width="11" style="208" customWidth="1"/>
    <col min="9735" max="9735" width="10.44140625" style="208" customWidth="1"/>
    <col min="9736" max="9736" width="0.44140625" style="208" customWidth="1"/>
    <col min="9737" max="9737" width="46.109375" style="208" customWidth="1"/>
    <col min="9738" max="9738" width="2.109375" style="208" customWidth="1"/>
    <col min="9739" max="9739" width="11" style="208" customWidth="1"/>
    <col min="9740" max="9740" width="10.44140625" style="208" customWidth="1"/>
    <col min="9741" max="9741" width="1.44140625" style="208" customWidth="1"/>
    <col min="9742" max="9742" width="8.5546875" style="208" customWidth="1"/>
    <col min="9743" max="9743" width="13.44140625" style="208" customWidth="1"/>
    <col min="9744" max="9744" width="2.6640625" style="208" customWidth="1"/>
    <col min="9745" max="9984" width="12.6640625" style="208"/>
    <col min="9985" max="9985" width="52.44140625" style="208" customWidth="1"/>
    <col min="9986" max="9986" width="4.6640625" style="208" customWidth="1"/>
    <col min="9987" max="9987" width="10.44140625" style="208" customWidth="1"/>
    <col min="9988" max="9988" width="10.5546875" style="208" customWidth="1"/>
    <col min="9989" max="9989" width="1.5546875" style="208" customWidth="1"/>
    <col min="9990" max="9990" width="11" style="208" customWidth="1"/>
    <col min="9991" max="9991" width="10.44140625" style="208" customWidth="1"/>
    <col min="9992" max="9992" width="0.44140625" style="208" customWidth="1"/>
    <col min="9993" max="9993" width="46.109375" style="208" customWidth="1"/>
    <col min="9994" max="9994" width="2.109375" style="208" customWidth="1"/>
    <col min="9995" max="9995" width="11" style="208" customWidth="1"/>
    <col min="9996" max="9996" width="10.44140625" style="208" customWidth="1"/>
    <col min="9997" max="9997" width="1.44140625" style="208" customWidth="1"/>
    <col min="9998" max="9998" width="8.5546875" style="208" customWidth="1"/>
    <col min="9999" max="9999" width="13.44140625" style="208" customWidth="1"/>
    <col min="10000" max="10000" width="2.6640625" style="208" customWidth="1"/>
    <col min="10001" max="10240" width="12.6640625" style="208"/>
    <col min="10241" max="10241" width="52.44140625" style="208" customWidth="1"/>
    <col min="10242" max="10242" width="4.6640625" style="208" customWidth="1"/>
    <col min="10243" max="10243" width="10.44140625" style="208" customWidth="1"/>
    <col min="10244" max="10244" width="10.5546875" style="208" customWidth="1"/>
    <col min="10245" max="10245" width="1.5546875" style="208" customWidth="1"/>
    <col min="10246" max="10246" width="11" style="208" customWidth="1"/>
    <col min="10247" max="10247" width="10.44140625" style="208" customWidth="1"/>
    <col min="10248" max="10248" width="0.44140625" style="208" customWidth="1"/>
    <col min="10249" max="10249" width="46.109375" style="208" customWidth="1"/>
    <col min="10250" max="10250" width="2.109375" style="208" customWidth="1"/>
    <col min="10251" max="10251" width="11" style="208" customWidth="1"/>
    <col min="10252" max="10252" width="10.44140625" style="208" customWidth="1"/>
    <col min="10253" max="10253" width="1.44140625" style="208" customWidth="1"/>
    <col min="10254" max="10254" width="8.5546875" style="208" customWidth="1"/>
    <col min="10255" max="10255" width="13.44140625" style="208" customWidth="1"/>
    <col min="10256" max="10256" width="2.6640625" style="208" customWidth="1"/>
    <col min="10257" max="10496" width="12.6640625" style="208"/>
    <col min="10497" max="10497" width="52.44140625" style="208" customWidth="1"/>
    <col min="10498" max="10498" width="4.6640625" style="208" customWidth="1"/>
    <col min="10499" max="10499" width="10.44140625" style="208" customWidth="1"/>
    <col min="10500" max="10500" width="10.5546875" style="208" customWidth="1"/>
    <col min="10501" max="10501" width="1.5546875" style="208" customWidth="1"/>
    <col min="10502" max="10502" width="11" style="208" customWidth="1"/>
    <col min="10503" max="10503" width="10.44140625" style="208" customWidth="1"/>
    <col min="10504" max="10504" width="0.44140625" style="208" customWidth="1"/>
    <col min="10505" max="10505" width="46.109375" style="208" customWidth="1"/>
    <col min="10506" max="10506" width="2.109375" style="208" customWidth="1"/>
    <col min="10507" max="10507" width="11" style="208" customWidth="1"/>
    <col min="10508" max="10508" width="10.44140625" style="208" customWidth="1"/>
    <col min="10509" max="10509" width="1.44140625" style="208" customWidth="1"/>
    <col min="10510" max="10510" width="8.5546875" style="208" customWidth="1"/>
    <col min="10511" max="10511" width="13.44140625" style="208" customWidth="1"/>
    <col min="10512" max="10512" width="2.6640625" style="208" customWidth="1"/>
    <col min="10513" max="10752" width="12.6640625" style="208"/>
    <col min="10753" max="10753" width="52.44140625" style="208" customWidth="1"/>
    <col min="10754" max="10754" width="4.6640625" style="208" customWidth="1"/>
    <col min="10755" max="10755" width="10.44140625" style="208" customWidth="1"/>
    <col min="10756" max="10756" width="10.5546875" style="208" customWidth="1"/>
    <col min="10757" max="10757" width="1.5546875" style="208" customWidth="1"/>
    <col min="10758" max="10758" width="11" style="208" customWidth="1"/>
    <col min="10759" max="10759" width="10.44140625" style="208" customWidth="1"/>
    <col min="10760" max="10760" width="0.44140625" style="208" customWidth="1"/>
    <col min="10761" max="10761" width="46.109375" style="208" customWidth="1"/>
    <col min="10762" max="10762" width="2.109375" style="208" customWidth="1"/>
    <col min="10763" max="10763" width="11" style="208" customWidth="1"/>
    <col min="10764" max="10764" width="10.44140625" style="208" customWidth="1"/>
    <col min="10765" max="10765" width="1.44140625" style="208" customWidth="1"/>
    <col min="10766" max="10766" width="8.5546875" style="208" customWidth="1"/>
    <col min="10767" max="10767" width="13.44140625" style="208" customWidth="1"/>
    <col min="10768" max="10768" width="2.6640625" style="208" customWidth="1"/>
    <col min="10769" max="11008" width="12.6640625" style="208"/>
    <col min="11009" max="11009" width="52.44140625" style="208" customWidth="1"/>
    <col min="11010" max="11010" width="4.6640625" style="208" customWidth="1"/>
    <col min="11011" max="11011" width="10.44140625" style="208" customWidth="1"/>
    <col min="11012" max="11012" width="10.5546875" style="208" customWidth="1"/>
    <col min="11013" max="11013" width="1.5546875" style="208" customWidth="1"/>
    <col min="11014" max="11014" width="11" style="208" customWidth="1"/>
    <col min="11015" max="11015" width="10.44140625" style="208" customWidth="1"/>
    <col min="11016" max="11016" width="0.44140625" style="208" customWidth="1"/>
    <col min="11017" max="11017" width="46.109375" style="208" customWidth="1"/>
    <col min="11018" max="11018" width="2.109375" style="208" customWidth="1"/>
    <col min="11019" max="11019" width="11" style="208" customWidth="1"/>
    <col min="11020" max="11020" width="10.44140625" style="208" customWidth="1"/>
    <col min="11021" max="11021" width="1.44140625" style="208" customWidth="1"/>
    <col min="11022" max="11022" width="8.5546875" style="208" customWidth="1"/>
    <col min="11023" max="11023" width="13.44140625" style="208" customWidth="1"/>
    <col min="11024" max="11024" width="2.6640625" style="208" customWidth="1"/>
    <col min="11025" max="11264" width="12.6640625" style="208"/>
    <col min="11265" max="11265" width="52.44140625" style="208" customWidth="1"/>
    <col min="11266" max="11266" width="4.6640625" style="208" customWidth="1"/>
    <col min="11267" max="11267" width="10.44140625" style="208" customWidth="1"/>
    <col min="11268" max="11268" width="10.5546875" style="208" customWidth="1"/>
    <col min="11269" max="11269" width="1.5546875" style="208" customWidth="1"/>
    <col min="11270" max="11270" width="11" style="208" customWidth="1"/>
    <col min="11271" max="11271" width="10.44140625" style="208" customWidth="1"/>
    <col min="11272" max="11272" width="0.44140625" style="208" customWidth="1"/>
    <col min="11273" max="11273" width="46.109375" style="208" customWidth="1"/>
    <col min="11274" max="11274" width="2.109375" style="208" customWidth="1"/>
    <col min="11275" max="11275" width="11" style="208" customWidth="1"/>
    <col min="11276" max="11276" width="10.44140625" style="208" customWidth="1"/>
    <col min="11277" max="11277" width="1.44140625" style="208" customWidth="1"/>
    <col min="11278" max="11278" width="8.5546875" style="208" customWidth="1"/>
    <col min="11279" max="11279" width="13.44140625" style="208" customWidth="1"/>
    <col min="11280" max="11280" width="2.6640625" style="208" customWidth="1"/>
    <col min="11281" max="11520" width="12.6640625" style="208"/>
    <col min="11521" max="11521" width="52.44140625" style="208" customWidth="1"/>
    <col min="11522" max="11522" width="4.6640625" style="208" customWidth="1"/>
    <col min="11523" max="11523" width="10.44140625" style="208" customWidth="1"/>
    <col min="11524" max="11524" width="10.5546875" style="208" customWidth="1"/>
    <col min="11525" max="11525" width="1.5546875" style="208" customWidth="1"/>
    <col min="11526" max="11526" width="11" style="208" customWidth="1"/>
    <col min="11527" max="11527" width="10.44140625" style="208" customWidth="1"/>
    <col min="11528" max="11528" width="0.44140625" style="208" customWidth="1"/>
    <col min="11529" max="11529" width="46.109375" style="208" customWidth="1"/>
    <col min="11530" max="11530" width="2.109375" style="208" customWidth="1"/>
    <col min="11531" max="11531" width="11" style="208" customWidth="1"/>
    <col min="11532" max="11532" width="10.44140625" style="208" customWidth="1"/>
    <col min="11533" max="11533" width="1.44140625" style="208" customWidth="1"/>
    <col min="11534" max="11534" width="8.5546875" style="208" customWidth="1"/>
    <col min="11535" max="11535" width="13.44140625" style="208" customWidth="1"/>
    <col min="11536" max="11536" width="2.6640625" style="208" customWidth="1"/>
    <col min="11537" max="11776" width="12.6640625" style="208"/>
    <col min="11777" max="11777" width="52.44140625" style="208" customWidth="1"/>
    <col min="11778" max="11778" width="4.6640625" style="208" customWidth="1"/>
    <col min="11779" max="11779" width="10.44140625" style="208" customWidth="1"/>
    <col min="11780" max="11780" width="10.5546875" style="208" customWidth="1"/>
    <col min="11781" max="11781" width="1.5546875" style="208" customWidth="1"/>
    <col min="11782" max="11782" width="11" style="208" customWidth="1"/>
    <col min="11783" max="11783" width="10.44140625" style="208" customWidth="1"/>
    <col min="11784" max="11784" width="0.44140625" style="208" customWidth="1"/>
    <col min="11785" max="11785" width="46.109375" style="208" customWidth="1"/>
    <col min="11786" max="11786" width="2.109375" style="208" customWidth="1"/>
    <col min="11787" max="11787" width="11" style="208" customWidth="1"/>
    <col min="11788" max="11788" width="10.44140625" style="208" customWidth="1"/>
    <col min="11789" max="11789" width="1.44140625" style="208" customWidth="1"/>
    <col min="11790" max="11790" width="8.5546875" style="208" customWidth="1"/>
    <col min="11791" max="11791" width="13.44140625" style="208" customWidth="1"/>
    <col min="11792" max="11792" width="2.6640625" style="208" customWidth="1"/>
    <col min="11793" max="12032" width="12.6640625" style="208"/>
    <col min="12033" max="12033" width="52.44140625" style="208" customWidth="1"/>
    <col min="12034" max="12034" width="4.6640625" style="208" customWidth="1"/>
    <col min="12035" max="12035" width="10.44140625" style="208" customWidth="1"/>
    <col min="12036" max="12036" width="10.5546875" style="208" customWidth="1"/>
    <col min="12037" max="12037" width="1.5546875" style="208" customWidth="1"/>
    <col min="12038" max="12038" width="11" style="208" customWidth="1"/>
    <col min="12039" max="12039" width="10.44140625" style="208" customWidth="1"/>
    <col min="12040" max="12040" width="0.44140625" style="208" customWidth="1"/>
    <col min="12041" max="12041" width="46.109375" style="208" customWidth="1"/>
    <col min="12042" max="12042" width="2.109375" style="208" customWidth="1"/>
    <col min="12043" max="12043" width="11" style="208" customWidth="1"/>
    <col min="12044" max="12044" width="10.44140625" style="208" customWidth="1"/>
    <col min="12045" max="12045" width="1.44140625" style="208" customWidth="1"/>
    <col min="12046" max="12046" width="8.5546875" style="208" customWidth="1"/>
    <col min="12047" max="12047" width="13.44140625" style="208" customWidth="1"/>
    <col min="12048" max="12048" width="2.6640625" style="208" customWidth="1"/>
    <col min="12049" max="12288" width="12.6640625" style="208"/>
    <col min="12289" max="12289" width="52.44140625" style="208" customWidth="1"/>
    <col min="12290" max="12290" width="4.6640625" style="208" customWidth="1"/>
    <col min="12291" max="12291" width="10.44140625" style="208" customWidth="1"/>
    <col min="12292" max="12292" width="10.5546875" style="208" customWidth="1"/>
    <col min="12293" max="12293" width="1.5546875" style="208" customWidth="1"/>
    <col min="12294" max="12294" width="11" style="208" customWidth="1"/>
    <col min="12295" max="12295" width="10.44140625" style="208" customWidth="1"/>
    <col min="12296" max="12296" width="0.44140625" style="208" customWidth="1"/>
    <col min="12297" max="12297" width="46.109375" style="208" customWidth="1"/>
    <col min="12298" max="12298" width="2.109375" style="208" customWidth="1"/>
    <col min="12299" max="12299" width="11" style="208" customWidth="1"/>
    <col min="12300" max="12300" width="10.44140625" style="208" customWidth="1"/>
    <col min="12301" max="12301" width="1.44140625" style="208" customWidth="1"/>
    <col min="12302" max="12302" width="8.5546875" style="208" customWidth="1"/>
    <col min="12303" max="12303" width="13.44140625" style="208" customWidth="1"/>
    <col min="12304" max="12304" width="2.6640625" style="208" customWidth="1"/>
    <col min="12305" max="12544" width="12.6640625" style="208"/>
    <col min="12545" max="12545" width="52.44140625" style="208" customWidth="1"/>
    <col min="12546" max="12546" width="4.6640625" style="208" customWidth="1"/>
    <col min="12547" max="12547" width="10.44140625" style="208" customWidth="1"/>
    <col min="12548" max="12548" width="10.5546875" style="208" customWidth="1"/>
    <col min="12549" max="12549" width="1.5546875" style="208" customWidth="1"/>
    <col min="12550" max="12550" width="11" style="208" customWidth="1"/>
    <col min="12551" max="12551" width="10.44140625" style="208" customWidth="1"/>
    <col min="12552" max="12552" width="0.44140625" style="208" customWidth="1"/>
    <col min="12553" max="12553" width="46.109375" style="208" customWidth="1"/>
    <col min="12554" max="12554" width="2.109375" style="208" customWidth="1"/>
    <col min="12555" max="12555" width="11" style="208" customWidth="1"/>
    <col min="12556" max="12556" width="10.44140625" style="208" customWidth="1"/>
    <col min="12557" max="12557" width="1.44140625" style="208" customWidth="1"/>
    <col min="12558" max="12558" width="8.5546875" style="208" customWidth="1"/>
    <col min="12559" max="12559" width="13.44140625" style="208" customWidth="1"/>
    <col min="12560" max="12560" width="2.6640625" style="208" customWidth="1"/>
    <col min="12561" max="12800" width="12.6640625" style="208"/>
    <col min="12801" max="12801" width="52.44140625" style="208" customWidth="1"/>
    <col min="12802" max="12802" width="4.6640625" style="208" customWidth="1"/>
    <col min="12803" max="12803" width="10.44140625" style="208" customWidth="1"/>
    <col min="12804" max="12804" width="10.5546875" style="208" customWidth="1"/>
    <col min="12805" max="12805" width="1.5546875" style="208" customWidth="1"/>
    <col min="12806" max="12806" width="11" style="208" customWidth="1"/>
    <col min="12807" max="12807" width="10.44140625" style="208" customWidth="1"/>
    <col min="12808" max="12808" width="0.44140625" style="208" customWidth="1"/>
    <col min="12809" max="12809" width="46.109375" style="208" customWidth="1"/>
    <col min="12810" max="12810" width="2.109375" style="208" customWidth="1"/>
    <col min="12811" max="12811" width="11" style="208" customWidth="1"/>
    <col min="12812" max="12812" width="10.44140625" style="208" customWidth="1"/>
    <col min="12813" max="12813" width="1.44140625" style="208" customWidth="1"/>
    <col min="12814" max="12814" width="8.5546875" style="208" customWidth="1"/>
    <col min="12815" max="12815" width="13.44140625" style="208" customWidth="1"/>
    <col min="12816" max="12816" width="2.6640625" style="208" customWidth="1"/>
    <col min="12817" max="13056" width="12.6640625" style="208"/>
    <col min="13057" max="13057" width="52.44140625" style="208" customWidth="1"/>
    <col min="13058" max="13058" width="4.6640625" style="208" customWidth="1"/>
    <col min="13059" max="13059" width="10.44140625" style="208" customWidth="1"/>
    <col min="13060" max="13060" width="10.5546875" style="208" customWidth="1"/>
    <col min="13061" max="13061" width="1.5546875" style="208" customWidth="1"/>
    <col min="13062" max="13062" width="11" style="208" customWidth="1"/>
    <col min="13063" max="13063" width="10.44140625" style="208" customWidth="1"/>
    <col min="13064" max="13064" width="0.44140625" style="208" customWidth="1"/>
    <col min="13065" max="13065" width="46.109375" style="208" customWidth="1"/>
    <col min="13066" max="13066" width="2.109375" style="208" customWidth="1"/>
    <col min="13067" max="13067" width="11" style="208" customWidth="1"/>
    <col min="13068" max="13068" width="10.44140625" style="208" customWidth="1"/>
    <col min="13069" max="13069" width="1.44140625" style="208" customWidth="1"/>
    <col min="13070" max="13070" width="8.5546875" style="208" customWidth="1"/>
    <col min="13071" max="13071" width="13.44140625" style="208" customWidth="1"/>
    <col min="13072" max="13072" width="2.6640625" style="208" customWidth="1"/>
    <col min="13073" max="13312" width="12.6640625" style="208"/>
    <col min="13313" max="13313" width="52.44140625" style="208" customWidth="1"/>
    <col min="13314" max="13314" width="4.6640625" style="208" customWidth="1"/>
    <col min="13315" max="13315" width="10.44140625" style="208" customWidth="1"/>
    <col min="13316" max="13316" width="10.5546875" style="208" customWidth="1"/>
    <col min="13317" max="13317" width="1.5546875" style="208" customWidth="1"/>
    <col min="13318" max="13318" width="11" style="208" customWidth="1"/>
    <col min="13319" max="13319" width="10.44140625" style="208" customWidth="1"/>
    <col min="13320" max="13320" width="0.44140625" style="208" customWidth="1"/>
    <col min="13321" max="13321" width="46.109375" style="208" customWidth="1"/>
    <col min="13322" max="13322" width="2.109375" style="208" customWidth="1"/>
    <col min="13323" max="13323" width="11" style="208" customWidth="1"/>
    <col min="13324" max="13324" width="10.44140625" style="208" customWidth="1"/>
    <col min="13325" max="13325" width="1.44140625" style="208" customWidth="1"/>
    <col min="13326" max="13326" width="8.5546875" style="208" customWidth="1"/>
    <col min="13327" max="13327" width="13.44140625" style="208" customWidth="1"/>
    <col min="13328" max="13328" width="2.6640625" style="208" customWidth="1"/>
    <col min="13329" max="13568" width="12.6640625" style="208"/>
    <col min="13569" max="13569" width="52.44140625" style="208" customWidth="1"/>
    <col min="13570" max="13570" width="4.6640625" style="208" customWidth="1"/>
    <col min="13571" max="13571" width="10.44140625" style="208" customWidth="1"/>
    <col min="13572" max="13572" width="10.5546875" style="208" customWidth="1"/>
    <col min="13573" max="13573" width="1.5546875" style="208" customWidth="1"/>
    <col min="13574" max="13574" width="11" style="208" customWidth="1"/>
    <col min="13575" max="13575" width="10.44140625" style="208" customWidth="1"/>
    <col min="13576" max="13576" width="0.44140625" style="208" customWidth="1"/>
    <col min="13577" max="13577" width="46.109375" style="208" customWidth="1"/>
    <col min="13578" max="13578" width="2.109375" style="208" customWidth="1"/>
    <col min="13579" max="13579" width="11" style="208" customWidth="1"/>
    <col min="13580" max="13580" width="10.44140625" style="208" customWidth="1"/>
    <col min="13581" max="13581" width="1.44140625" style="208" customWidth="1"/>
    <col min="13582" max="13582" width="8.5546875" style="208" customWidth="1"/>
    <col min="13583" max="13583" width="13.44140625" style="208" customWidth="1"/>
    <col min="13584" max="13584" width="2.6640625" style="208" customWidth="1"/>
    <col min="13585" max="13824" width="12.6640625" style="208"/>
    <col min="13825" max="13825" width="52.44140625" style="208" customWidth="1"/>
    <col min="13826" max="13826" width="4.6640625" style="208" customWidth="1"/>
    <col min="13827" max="13827" width="10.44140625" style="208" customWidth="1"/>
    <col min="13828" max="13828" width="10.5546875" style="208" customWidth="1"/>
    <col min="13829" max="13829" width="1.5546875" style="208" customWidth="1"/>
    <col min="13830" max="13830" width="11" style="208" customWidth="1"/>
    <col min="13831" max="13831" width="10.44140625" style="208" customWidth="1"/>
    <col min="13832" max="13832" width="0.44140625" style="208" customWidth="1"/>
    <col min="13833" max="13833" width="46.109375" style="208" customWidth="1"/>
    <col min="13834" max="13834" width="2.109375" style="208" customWidth="1"/>
    <col min="13835" max="13835" width="11" style="208" customWidth="1"/>
    <col min="13836" max="13836" width="10.44140625" style="208" customWidth="1"/>
    <col min="13837" max="13837" width="1.44140625" style="208" customWidth="1"/>
    <col min="13838" max="13838" width="8.5546875" style="208" customWidth="1"/>
    <col min="13839" max="13839" width="13.44140625" style="208" customWidth="1"/>
    <col min="13840" max="13840" width="2.6640625" style="208" customWidth="1"/>
    <col min="13841" max="14080" width="12.6640625" style="208"/>
    <col min="14081" max="14081" width="52.44140625" style="208" customWidth="1"/>
    <col min="14082" max="14082" width="4.6640625" style="208" customWidth="1"/>
    <col min="14083" max="14083" width="10.44140625" style="208" customWidth="1"/>
    <col min="14084" max="14084" width="10.5546875" style="208" customWidth="1"/>
    <col min="14085" max="14085" width="1.5546875" style="208" customWidth="1"/>
    <col min="14086" max="14086" width="11" style="208" customWidth="1"/>
    <col min="14087" max="14087" width="10.44140625" style="208" customWidth="1"/>
    <col min="14088" max="14088" width="0.44140625" style="208" customWidth="1"/>
    <col min="14089" max="14089" width="46.109375" style="208" customWidth="1"/>
    <col min="14090" max="14090" width="2.109375" style="208" customWidth="1"/>
    <col min="14091" max="14091" width="11" style="208" customWidth="1"/>
    <col min="14092" max="14092" width="10.44140625" style="208" customWidth="1"/>
    <col min="14093" max="14093" width="1.44140625" style="208" customWidth="1"/>
    <col min="14094" max="14094" width="8.5546875" style="208" customWidth="1"/>
    <col min="14095" max="14095" width="13.44140625" style="208" customWidth="1"/>
    <col min="14096" max="14096" width="2.6640625" style="208" customWidth="1"/>
    <col min="14097" max="14336" width="12.6640625" style="208"/>
    <col min="14337" max="14337" width="52.44140625" style="208" customWidth="1"/>
    <col min="14338" max="14338" width="4.6640625" style="208" customWidth="1"/>
    <col min="14339" max="14339" width="10.44140625" style="208" customWidth="1"/>
    <col min="14340" max="14340" width="10.5546875" style="208" customWidth="1"/>
    <col min="14341" max="14341" width="1.5546875" style="208" customWidth="1"/>
    <col min="14342" max="14342" width="11" style="208" customWidth="1"/>
    <col min="14343" max="14343" width="10.44140625" style="208" customWidth="1"/>
    <col min="14344" max="14344" width="0.44140625" style="208" customWidth="1"/>
    <col min="14345" max="14345" width="46.109375" style="208" customWidth="1"/>
    <col min="14346" max="14346" width="2.109375" style="208" customWidth="1"/>
    <col min="14347" max="14347" width="11" style="208" customWidth="1"/>
    <col min="14348" max="14348" width="10.44140625" style="208" customWidth="1"/>
    <col min="14349" max="14349" width="1.44140625" style="208" customWidth="1"/>
    <col min="14350" max="14350" width="8.5546875" style="208" customWidth="1"/>
    <col min="14351" max="14351" width="13.44140625" style="208" customWidth="1"/>
    <col min="14352" max="14352" width="2.6640625" style="208" customWidth="1"/>
    <col min="14353" max="14592" width="12.6640625" style="208"/>
    <col min="14593" max="14593" width="52.44140625" style="208" customWidth="1"/>
    <col min="14594" max="14594" width="4.6640625" style="208" customWidth="1"/>
    <col min="14595" max="14595" width="10.44140625" style="208" customWidth="1"/>
    <col min="14596" max="14596" width="10.5546875" style="208" customWidth="1"/>
    <col min="14597" max="14597" width="1.5546875" style="208" customWidth="1"/>
    <col min="14598" max="14598" width="11" style="208" customWidth="1"/>
    <col min="14599" max="14599" width="10.44140625" style="208" customWidth="1"/>
    <col min="14600" max="14600" width="0.44140625" style="208" customWidth="1"/>
    <col min="14601" max="14601" width="46.109375" style="208" customWidth="1"/>
    <col min="14602" max="14602" width="2.109375" style="208" customWidth="1"/>
    <col min="14603" max="14603" width="11" style="208" customWidth="1"/>
    <col min="14604" max="14604" width="10.44140625" style="208" customWidth="1"/>
    <col min="14605" max="14605" width="1.44140625" style="208" customWidth="1"/>
    <col min="14606" max="14606" width="8.5546875" style="208" customWidth="1"/>
    <col min="14607" max="14607" width="13.44140625" style="208" customWidth="1"/>
    <col min="14608" max="14608" width="2.6640625" style="208" customWidth="1"/>
    <col min="14609" max="14848" width="12.6640625" style="208"/>
    <col min="14849" max="14849" width="52.44140625" style="208" customWidth="1"/>
    <col min="14850" max="14850" width="4.6640625" style="208" customWidth="1"/>
    <col min="14851" max="14851" width="10.44140625" style="208" customWidth="1"/>
    <col min="14852" max="14852" width="10.5546875" style="208" customWidth="1"/>
    <col min="14853" max="14853" width="1.5546875" style="208" customWidth="1"/>
    <col min="14854" max="14854" width="11" style="208" customWidth="1"/>
    <col min="14855" max="14855" width="10.44140625" style="208" customWidth="1"/>
    <col min="14856" max="14856" width="0.44140625" style="208" customWidth="1"/>
    <col min="14857" max="14857" width="46.109375" style="208" customWidth="1"/>
    <col min="14858" max="14858" width="2.109375" style="208" customWidth="1"/>
    <col min="14859" max="14859" width="11" style="208" customWidth="1"/>
    <col min="14860" max="14860" width="10.44140625" style="208" customWidth="1"/>
    <col min="14861" max="14861" width="1.44140625" style="208" customWidth="1"/>
    <col min="14862" max="14862" width="8.5546875" style="208" customWidth="1"/>
    <col min="14863" max="14863" width="13.44140625" style="208" customWidth="1"/>
    <col min="14864" max="14864" width="2.6640625" style="208" customWidth="1"/>
    <col min="14865" max="15104" width="12.6640625" style="208"/>
    <col min="15105" max="15105" width="52.44140625" style="208" customWidth="1"/>
    <col min="15106" max="15106" width="4.6640625" style="208" customWidth="1"/>
    <col min="15107" max="15107" width="10.44140625" style="208" customWidth="1"/>
    <col min="15108" max="15108" width="10.5546875" style="208" customWidth="1"/>
    <col min="15109" max="15109" width="1.5546875" style="208" customWidth="1"/>
    <col min="15110" max="15110" width="11" style="208" customWidth="1"/>
    <col min="15111" max="15111" width="10.44140625" style="208" customWidth="1"/>
    <col min="15112" max="15112" width="0.44140625" style="208" customWidth="1"/>
    <col min="15113" max="15113" width="46.109375" style="208" customWidth="1"/>
    <col min="15114" max="15114" width="2.109375" style="208" customWidth="1"/>
    <col min="15115" max="15115" width="11" style="208" customWidth="1"/>
    <col min="15116" max="15116" width="10.44140625" style="208" customWidth="1"/>
    <col min="15117" max="15117" width="1.44140625" style="208" customWidth="1"/>
    <col min="15118" max="15118" width="8.5546875" style="208" customWidth="1"/>
    <col min="15119" max="15119" width="13.44140625" style="208" customWidth="1"/>
    <col min="15120" max="15120" width="2.6640625" style="208" customWidth="1"/>
    <col min="15121" max="15360" width="12.6640625" style="208"/>
    <col min="15361" max="15361" width="52.44140625" style="208" customWidth="1"/>
    <col min="15362" max="15362" width="4.6640625" style="208" customWidth="1"/>
    <col min="15363" max="15363" width="10.44140625" style="208" customWidth="1"/>
    <col min="15364" max="15364" width="10.5546875" style="208" customWidth="1"/>
    <col min="15365" max="15365" width="1.5546875" style="208" customWidth="1"/>
    <col min="15366" max="15366" width="11" style="208" customWidth="1"/>
    <col min="15367" max="15367" width="10.44140625" style="208" customWidth="1"/>
    <col min="15368" max="15368" width="0.44140625" style="208" customWidth="1"/>
    <col min="15369" max="15369" width="46.109375" style="208" customWidth="1"/>
    <col min="15370" max="15370" width="2.109375" style="208" customWidth="1"/>
    <col min="15371" max="15371" width="11" style="208" customWidth="1"/>
    <col min="15372" max="15372" width="10.44140625" style="208" customWidth="1"/>
    <col min="15373" max="15373" width="1.44140625" style="208" customWidth="1"/>
    <col min="15374" max="15374" width="8.5546875" style="208" customWidth="1"/>
    <col min="15375" max="15375" width="13.44140625" style="208" customWidth="1"/>
    <col min="15376" max="15376" width="2.6640625" style="208" customWidth="1"/>
    <col min="15377" max="15616" width="12.6640625" style="208"/>
    <col min="15617" max="15617" width="52.44140625" style="208" customWidth="1"/>
    <col min="15618" max="15618" width="4.6640625" style="208" customWidth="1"/>
    <col min="15619" max="15619" width="10.44140625" style="208" customWidth="1"/>
    <col min="15620" max="15620" width="10.5546875" style="208" customWidth="1"/>
    <col min="15621" max="15621" width="1.5546875" style="208" customWidth="1"/>
    <col min="15622" max="15622" width="11" style="208" customWidth="1"/>
    <col min="15623" max="15623" width="10.44140625" style="208" customWidth="1"/>
    <col min="15624" max="15624" width="0.44140625" style="208" customWidth="1"/>
    <col min="15625" max="15625" width="46.109375" style="208" customWidth="1"/>
    <col min="15626" max="15626" width="2.109375" style="208" customWidth="1"/>
    <col min="15627" max="15627" width="11" style="208" customWidth="1"/>
    <col min="15628" max="15628" width="10.44140625" style="208" customWidth="1"/>
    <col min="15629" max="15629" width="1.44140625" style="208" customWidth="1"/>
    <col min="15630" max="15630" width="8.5546875" style="208" customWidth="1"/>
    <col min="15631" max="15631" width="13.44140625" style="208" customWidth="1"/>
    <col min="15632" max="15632" width="2.6640625" style="208" customWidth="1"/>
    <col min="15633" max="15872" width="12.6640625" style="208"/>
    <col min="15873" max="15873" width="52.44140625" style="208" customWidth="1"/>
    <col min="15874" max="15874" width="4.6640625" style="208" customWidth="1"/>
    <col min="15875" max="15875" width="10.44140625" style="208" customWidth="1"/>
    <col min="15876" max="15876" width="10.5546875" style="208" customWidth="1"/>
    <col min="15877" max="15877" width="1.5546875" style="208" customWidth="1"/>
    <col min="15878" max="15878" width="11" style="208" customWidth="1"/>
    <col min="15879" max="15879" width="10.44140625" style="208" customWidth="1"/>
    <col min="15880" max="15880" width="0.44140625" style="208" customWidth="1"/>
    <col min="15881" max="15881" width="46.109375" style="208" customWidth="1"/>
    <col min="15882" max="15882" width="2.109375" style="208" customWidth="1"/>
    <col min="15883" max="15883" width="11" style="208" customWidth="1"/>
    <col min="15884" max="15884" width="10.44140625" style="208" customWidth="1"/>
    <col min="15885" max="15885" width="1.44140625" style="208" customWidth="1"/>
    <col min="15886" max="15886" width="8.5546875" style="208" customWidth="1"/>
    <col min="15887" max="15887" width="13.44140625" style="208" customWidth="1"/>
    <col min="15888" max="15888" width="2.6640625" style="208" customWidth="1"/>
    <col min="15889" max="16128" width="12.6640625" style="208"/>
    <col min="16129" max="16129" width="52.44140625" style="208" customWidth="1"/>
    <col min="16130" max="16130" width="4.6640625" style="208" customWidth="1"/>
    <col min="16131" max="16131" width="10.44140625" style="208" customWidth="1"/>
    <col min="16132" max="16132" width="10.5546875" style="208" customWidth="1"/>
    <col min="16133" max="16133" width="1.5546875" style="208" customWidth="1"/>
    <col min="16134" max="16134" width="11" style="208" customWidth="1"/>
    <col min="16135" max="16135" width="10.44140625" style="208" customWidth="1"/>
    <col min="16136" max="16136" width="0.44140625" style="208" customWidth="1"/>
    <col min="16137" max="16137" width="46.109375" style="208" customWidth="1"/>
    <col min="16138" max="16138" width="2.109375" style="208" customWidth="1"/>
    <col min="16139" max="16139" width="11" style="208" customWidth="1"/>
    <col min="16140" max="16140" width="10.44140625" style="208" customWidth="1"/>
    <col min="16141" max="16141" width="1.44140625" style="208" customWidth="1"/>
    <col min="16142" max="16142" width="8.5546875" style="208" customWidth="1"/>
    <col min="16143" max="16143" width="13.44140625" style="208" customWidth="1"/>
    <col min="16144" max="16144" width="2.6640625" style="208" customWidth="1"/>
    <col min="16145" max="16384" width="12.6640625" style="208"/>
  </cols>
  <sheetData>
    <row r="1" spans="1:18" ht="17.100000000000001" customHeight="1" x14ac:dyDescent="0.25">
      <c r="A1" s="204"/>
      <c r="B1" s="205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R1" s="208"/>
    </row>
    <row r="2" spans="1:18" ht="23.25" customHeight="1" x14ac:dyDescent="0.3">
      <c r="A2" s="209" t="s">
        <v>142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  <c r="R2" s="208"/>
    </row>
    <row r="3" spans="1:18" ht="20.25" x14ac:dyDescent="0.3">
      <c r="A3" s="212"/>
      <c r="B3" s="213"/>
      <c r="C3" s="213"/>
      <c r="D3" s="214"/>
      <c r="E3" s="214" t="s">
        <v>143</v>
      </c>
      <c r="F3" s="213"/>
      <c r="G3" s="213"/>
      <c r="H3" s="213"/>
      <c r="I3" s="213"/>
      <c r="J3" s="213"/>
      <c r="K3" s="213"/>
      <c r="L3" s="213"/>
      <c r="M3" s="213"/>
      <c r="N3" s="213"/>
      <c r="O3" s="215"/>
      <c r="R3" s="208"/>
    </row>
    <row r="4" spans="1:18" ht="20.25" x14ac:dyDescent="0.3">
      <c r="A4" s="209" t="s">
        <v>144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1"/>
      <c r="R4" s="208"/>
    </row>
    <row r="5" spans="1:18" s="216" customFormat="1" ht="20.25" x14ac:dyDescent="0.3">
      <c r="A5" s="212"/>
      <c r="B5" s="214"/>
      <c r="C5" s="213"/>
      <c r="D5" s="214"/>
      <c r="E5" s="214" t="s">
        <v>145</v>
      </c>
      <c r="F5" s="213"/>
      <c r="G5" s="213"/>
      <c r="H5" s="213"/>
      <c r="I5" s="213"/>
      <c r="J5" s="213"/>
      <c r="K5" s="213"/>
      <c r="L5" s="213"/>
      <c r="M5" s="213"/>
      <c r="N5" s="213"/>
      <c r="O5" s="215"/>
    </row>
    <row r="6" spans="1:18" x14ac:dyDescent="0.25">
      <c r="A6" s="217"/>
      <c r="B6" s="218"/>
      <c r="C6" s="219"/>
      <c r="D6" s="219"/>
      <c r="E6" s="219"/>
      <c r="F6" s="219"/>
      <c r="G6" s="219"/>
      <c r="H6" s="219"/>
      <c r="I6" s="220"/>
      <c r="J6" s="220"/>
      <c r="K6" s="221"/>
      <c r="L6" s="222"/>
      <c r="M6" s="223"/>
      <c r="N6" s="223"/>
      <c r="O6" s="224"/>
      <c r="R6" s="208"/>
    </row>
    <row r="7" spans="1:18" s="231" customFormat="1" ht="12.75" customHeight="1" x14ac:dyDescent="0.2">
      <c r="A7" s="225"/>
      <c r="B7" s="226"/>
      <c r="C7" s="227"/>
      <c r="D7" s="227"/>
      <c r="E7" s="227"/>
      <c r="F7" s="227"/>
      <c r="G7" s="227"/>
      <c r="H7" s="227"/>
      <c r="I7" s="228"/>
      <c r="J7" s="228"/>
      <c r="K7" s="229"/>
      <c r="L7" s="228"/>
      <c r="M7" s="228"/>
      <c r="N7" s="228"/>
      <c r="O7" s="230"/>
    </row>
    <row r="8" spans="1:18" ht="13.5" customHeight="1" x14ac:dyDescent="0.25">
      <c r="A8" s="232"/>
      <c r="B8" s="220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33" t="s">
        <v>34</v>
      </c>
      <c r="R8" s="208"/>
    </row>
    <row r="9" spans="1:18" x14ac:dyDescent="0.25">
      <c r="A9" s="234" t="s">
        <v>35</v>
      </c>
      <c r="B9" s="235"/>
      <c r="C9" s="236"/>
      <c r="D9" s="236"/>
      <c r="E9" s="236"/>
      <c r="F9" s="236"/>
      <c r="G9" s="236"/>
      <c r="H9" s="237"/>
      <c r="I9" s="235" t="s">
        <v>36</v>
      </c>
      <c r="J9" s="235"/>
      <c r="K9" s="236"/>
      <c r="L9" s="236"/>
      <c r="M9" s="236"/>
      <c r="N9" s="236"/>
      <c r="O9" s="237"/>
      <c r="R9" s="208"/>
    </row>
    <row r="10" spans="1:18" x14ac:dyDescent="0.25">
      <c r="A10" s="238"/>
      <c r="B10" s="219"/>
      <c r="C10" s="218" t="s">
        <v>146</v>
      </c>
      <c r="D10" s="219"/>
      <c r="E10" s="219"/>
      <c r="F10" s="218" t="s">
        <v>147</v>
      </c>
      <c r="G10" s="219"/>
      <c r="H10" s="224"/>
      <c r="I10" s="219"/>
      <c r="J10" s="219"/>
      <c r="K10" s="218" t="s">
        <v>148</v>
      </c>
      <c r="L10" s="219"/>
      <c r="M10" s="219"/>
      <c r="N10" s="218" t="s">
        <v>149</v>
      </c>
      <c r="O10" s="224"/>
      <c r="R10" s="208"/>
    </row>
    <row r="11" spans="1:18" s="216" customFormat="1" x14ac:dyDescent="0.25">
      <c r="A11" s="239"/>
      <c r="B11" s="240"/>
      <c r="C11" s="241" t="s">
        <v>5</v>
      </c>
      <c r="D11" s="241"/>
      <c r="E11" s="242"/>
      <c r="F11" s="243" t="s">
        <v>5</v>
      </c>
      <c r="G11" s="244"/>
      <c r="H11" s="245"/>
      <c r="I11" s="240"/>
      <c r="J11" s="240"/>
      <c r="K11" s="241" t="s">
        <v>5</v>
      </c>
      <c r="L11" s="241"/>
      <c r="M11" s="242"/>
      <c r="N11" s="243" t="s">
        <v>5</v>
      </c>
      <c r="O11" s="246"/>
    </row>
    <row r="12" spans="1:18" s="216" customFormat="1" x14ac:dyDescent="0.25">
      <c r="A12" s="247"/>
      <c r="B12" s="248"/>
      <c r="C12" s="249"/>
      <c r="D12" s="249"/>
      <c r="E12" s="248"/>
      <c r="F12" s="249"/>
      <c r="G12" s="250"/>
      <c r="H12" s="251"/>
      <c r="I12" s="252" t="s">
        <v>150</v>
      </c>
      <c r="J12" s="252"/>
      <c r="K12" s="252"/>
      <c r="L12" s="252"/>
      <c r="M12" s="252"/>
      <c r="N12" s="252"/>
      <c r="O12" s="253"/>
    </row>
    <row r="13" spans="1:18" ht="8.25" customHeight="1" x14ac:dyDescent="0.25">
      <c r="A13" s="254"/>
      <c r="B13" s="255"/>
      <c r="C13" s="255"/>
      <c r="D13" s="255"/>
      <c r="E13" s="255"/>
      <c r="F13" s="255"/>
      <c r="G13" s="255"/>
      <c r="H13" s="256"/>
      <c r="I13" s="254"/>
      <c r="J13" s="255"/>
      <c r="K13" s="255"/>
      <c r="L13" s="255"/>
      <c r="M13" s="255"/>
      <c r="N13" s="255"/>
      <c r="O13" s="256"/>
      <c r="R13" s="208"/>
    </row>
    <row r="14" spans="1:18" x14ac:dyDescent="0.25">
      <c r="A14" s="257" t="s">
        <v>151</v>
      </c>
      <c r="B14" s="258"/>
      <c r="C14" s="259" t="s">
        <v>152</v>
      </c>
      <c r="D14" s="260">
        <v>112617.8</v>
      </c>
      <c r="E14" s="258"/>
      <c r="F14" s="259" t="s">
        <v>152</v>
      </c>
      <c r="G14" s="260">
        <v>76622.100000000006</v>
      </c>
      <c r="H14" s="261"/>
      <c r="I14" s="262" t="s">
        <v>153</v>
      </c>
      <c r="J14" s="263"/>
      <c r="K14" s="259" t="s">
        <v>152</v>
      </c>
      <c r="L14" s="264">
        <f>+K15</f>
        <v>127717.2</v>
      </c>
      <c r="M14" s="263"/>
      <c r="N14" s="259" t="s">
        <v>152</v>
      </c>
      <c r="O14" s="265">
        <f>+N15</f>
        <v>100949.5</v>
      </c>
      <c r="R14" s="208"/>
    </row>
    <row r="15" spans="1:18" x14ac:dyDescent="0.25">
      <c r="A15" s="266" t="s">
        <v>39</v>
      </c>
      <c r="B15" s="267"/>
      <c r="C15" s="259"/>
      <c r="D15" s="268"/>
      <c r="E15" s="267"/>
      <c r="F15" s="259"/>
      <c r="G15" s="268"/>
      <c r="H15" s="261"/>
      <c r="I15" s="262" t="s">
        <v>154</v>
      </c>
      <c r="J15" s="263"/>
      <c r="K15" s="269">
        <v>127717.2</v>
      </c>
      <c r="L15" s="269"/>
      <c r="M15" s="263"/>
      <c r="N15" s="269">
        <v>100949.5</v>
      </c>
      <c r="O15" s="261"/>
      <c r="R15" s="208"/>
    </row>
    <row r="16" spans="1:18" x14ac:dyDescent="0.25">
      <c r="A16" s="254"/>
      <c r="B16" s="255"/>
      <c r="C16" s="259"/>
      <c r="D16" s="259"/>
      <c r="E16" s="255"/>
      <c r="F16" s="259"/>
      <c r="G16" s="259"/>
      <c r="H16" s="261"/>
      <c r="I16" s="262"/>
      <c r="J16" s="270"/>
      <c r="K16" s="269"/>
      <c r="L16" s="269"/>
      <c r="M16" s="270"/>
      <c r="N16" s="269"/>
      <c r="O16" s="261"/>
      <c r="R16" s="208"/>
    </row>
    <row r="17" spans="1:18" x14ac:dyDescent="0.25">
      <c r="A17" s="254"/>
      <c r="B17" s="255"/>
      <c r="C17" s="259"/>
      <c r="D17" s="259"/>
      <c r="E17" s="255"/>
      <c r="F17" s="259"/>
      <c r="G17" s="259"/>
      <c r="H17" s="261"/>
      <c r="I17" s="271"/>
      <c r="J17" s="269"/>
      <c r="K17" s="269"/>
      <c r="L17" s="269"/>
      <c r="M17" s="269"/>
      <c r="N17" s="269"/>
      <c r="O17" s="261"/>
      <c r="R17" s="208"/>
    </row>
    <row r="18" spans="1:18" x14ac:dyDescent="0.25">
      <c r="A18" s="257" t="s">
        <v>155</v>
      </c>
      <c r="B18" s="258"/>
      <c r="C18" s="259"/>
      <c r="D18" s="260">
        <f>+C19</f>
        <v>142912.1</v>
      </c>
      <c r="E18" s="258"/>
      <c r="F18" s="259"/>
      <c r="G18" s="260">
        <f>+F19</f>
        <v>78074.899999999994</v>
      </c>
      <c r="H18" s="261"/>
      <c r="I18" s="262" t="s">
        <v>156</v>
      </c>
      <c r="J18" s="270"/>
      <c r="K18" s="269"/>
      <c r="L18" s="264">
        <f>+K19</f>
        <v>765078.8</v>
      </c>
      <c r="M18" s="263"/>
      <c r="N18" s="269"/>
      <c r="O18" s="265">
        <f>+N19</f>
        <v>606841.1</v>
      </c>
      <c r="R18" s="208"/>
    </row>
    <row r="19" spans="1:18" x14ac:dyDescent="0.25">
      <c r="A19" s="257" t="s">
        <v>42</v>
      </c>
      <c r="B19" s="258"/>
      <c r="C19" s="263">
        <v>142912.1</v>
      </c>
      <c r="D19" s="259"/>
      <c r="E19" s="258"/>
      <c r="F19" s="263">
        <v>78074.899999999994</v>
      </c>
      <c r="G19" s="259"/>
      <c r="H19" s="261"/>
      <c r="I19" s="262" t="s">
        <v>47</v>
      </c>
      <c r="J19" s="270"/>
      <c r="K19" s="269">
        <v>765078.8</v>
      </c>
      <c r="L19" s="269"/>
      <c r="M19" s="270"/>
      <c r="N19" s="269">
        <v>606841.1</v>
      </c>
      <c r="O19" s="261"/>
      <c r="R19" s="208"/>
    </row>
    <row r="20" spans="1:18" x14ac:dyDescent="0.25">
      <c r="A20" s="254"/>
      <c r="B20" s="255"/>
      <c r="C20" s="259"/>
      <c r="D20" s="259"/>
      <c r="E20" s="255"/>
      <c r="F20" s="259"/>
      <c r="G20" s="259"/>
      <c r="H20" s="261"/>
      <c r="I20" s="271"/>
      <c r="J20" s="269"/>
      <c r="K20" s="269"/>
      <c r="L20" s="269"/>
      <c r="M20" s="269"/>
      <c r="N20" s="269"/>
      <c r="O20" s="261"/>
      <c r="R20" s="208"/>
    </row>
    <row r="21" spans="1:18" x14ac:dyDescent="0.25">
      <c r="A21" s="254"/>
      <c r="B21" s="255"/>
      <c r="C21" s="255"/>
      <c r="D21" s="255"/>
      <c r="E21" s="255"/>
      <c r="F21" s="255"/>
      <c r="G21" s="255"/>
      <c r="H21" s="261"/>
      <c r="I21" s="262" t="s">
        <v>157</v>
      </c>
      <c r="J21" s="263"/>
      <c r="K21" s="269"/>
      <c r="L21" s="264">
        <f>+SUM(K22:K24)</f>
        <v>30309.599999999999</v>
      </c>
      <c r="M21" s="263"/>
      <c r="N21" s="269"/>
      <c r="O21" s="265">
        <f>+SUM(N22:N24)</f>
        <v>25330.7</v>
      </c>
      <c r="P21" s="272"/>
      <c r="Q21" s="273"/>
      <c r="R21" s="208"/>
    </row>
    <row r="22" spans="1:18" x14ac:dyDescent="0.25">
      <c r="A22" s="274"/>
      <c r="B22" s="275"/>
      <c r="C22" s="275"/>
      <c r="D22" s="275"/>
      <c r="E22" s="275"/>
      <c r="F22" s="275"/>
      <c r="G22" s="275"/>
      <c r="H22" s="261"/>
      <c r="I22" s="262" t="s">
        <v>52</v>
      </c>
      <c r="J22" s="270"/>
      <c r="K22" s="269">
        <v>12880.5</v>
      </c>
      <c r="L22" s="269"/>
      <c r="M22" s="270"/>
      <c r="N22" s="269">
        <v>9857.2000000000007</v>
      </c>
      <c r="O22" s="261"/>
      <c r="R22" s="208"/>
    </row>
    <row r="23" spans="1:18" x14ac:dyDescent="0.25">
      <c r="A23" s="257" t="s">
        <v>158</v>
      </c>
      <c r="B23" s="258"/>
      <c r="C23" s="259"/>
      <c r="D23" s="276">
        <f>+C25+C33</f>
        <v>3060165.9</v>
      </c>
      <c r="E23" s="258"/>
      <c r="F23" s="259"/>
      <c r="G23" s="260">
        <f>+F25+F33+F34</f>
        <v>2653421.8999999994</v>
      </c>
      <c r="H23" s="261"/>
      <c r="I23" s="262" t="s">
        <v>56</v>
      </c>
      <c r="J23" s="270"/>
      <c r="K23" s="269">
        <v>17429.099999999999</v>
      </c>
      <c r="L23" s="269"/>
      <c r="M23" s="270"/>
      <c r="N23" s="269">
        <f>5356.6+373.5+9743.4</f>
        <v>15473.5</v>
      </c>
      <c r="O23" s="261"/>
      <c r="R23" s="208"/>
    </row>
    <row r="24" spans="1:18" x14ac:dyDescent="0.25">
      <c r="A24" s="274"/>
      <c r="B24" s="275"/>
      <c r="C24" s="275"/>
      <c r="D24" s="275"/>
      <c r="E24" s="275"/>
      <c r="F24" s="275"/>
      <c r="G24" s="275"/>
      <c r="H24" s="261"/>
      <c r="I24" s="262"/>
      <c r="J24" s="270"/>
      <c r="K24" s="269"/>
      <c r="L24" s="269"/>
      <c r="M24" s="270"/>
      <c r="N24" s="269"/>
      <c r="O24" s="261"/>
      <c r="R24" s="208"/>
    </row>
    <row r="25" spans="1:18" x14ac:dyDescent="0.25">
      <c r="A25" s="257" t="s">
        <v>106</v>
      </c>
      <c r="B25" s="277"/>
      <c r="C25" s="263">
        <v>3583435.3</v>
      </c>
      <c r="D25" s="259"/>
      <c r="E25" s="277"/>
      <c r="F25" s="263">
        <f>+SUM(F27:F31)</f>
        <v>3102556.3999999994</v>
      </c>
      <c r="G25" s="259"/>
      <c r="H25" s="261"/>
      <c r="I25" s="274"/>
      <c r="J25" s="275"/>
      <c r="K25" s="275"/>
      <c r="L25" s="275"/>
      <c r="M25" s="275"/>
      <c r="N25" s="275"/>
      <c r="O25" s="278"/>
      <c r="R25" s="208"/>
    </row>
    <row r="26" spans="1:18" x14ac:dyDescent="0.25">
      <c r="A26" s="257"/>
      <c r="B26" s="277"/>
      <c r="C26" s="263"/>
      <c r="D26" s="259"/>
      <c r="E26" s="277"/>
      <c r="F26" s="263"/>
      <c r="G26" s="259"/>
      <c r="H26" s="261"/>
      <c r="I26" s="271"/>
      <c r="J26" s="269"/>
      <c r="K26" s="269"/>
      <c r="L26" s="269"/>
      <c r="M26" s="269"/>
      <c r="N26" s="269"/>
      <c r="O26" s="261"/>
      <c r="R26" s="208"/>
    </row>
    <row r="27" spans="1:18" x14ac:dyDescent="0.25">
      <c r="A27" s="257" t="s">
        <v>48</v>
      </c>
      <c r="B27" s="277"/>
      <c r="C27" s="263">
        <v>3325084.1</v>
      </c>
      <c r="D27" s="259"/>
      <c r="E27" s="277"/>
      <c r="F27" s="263">
        <v>2772496.6</v>
      </c>
      <c r="G27" s="259"/>
      <c r="H27" s="261"/>
      <c r="I27" s="262" t="s">
        <v>159</v>
      </c>
      <c r="J27" s="263"/>
      <c r="K27" s="269"/>
      <c r="L27" s="264">
        <v>2175.5</v>
      </c>
      <c r="M27" s="263"/>
      <c r="N27" s="269"/>
      <c r="O27" s="265">
        <v>2854.4</v>
      </c>
      <c r="R27" s="208"/>
    </row>
    <row r="28" spans="1:18" x14ac:dyDescent="0.25">
      <c r="A28" s="257" t="s">
        <v>49</v>
      </c>
      <c r="B28" s="277"/>
      <c r="C28" s="263">
        <v>82748.3</v>
      </c>
      <c r="D28" s="259"/>
      <c r="E28" s="277"/>
      <c r="F28" s="263">
        <v>72378.399999999994</v>
      </c>
      <c r="G28" s="259"/>
      <c r="H28" s="261"/>
      <c r="I28" s="271"/>
      <c r="J28" s="269"/>
      <c r="K28" s="269"/>
      <c r="L28" s="269"/>
      <c r="M28" s="269"/>
      <c r="N28" s="269"/>
      <c r="O28" s="261"/>
      <c r="R28" s="208"/>
    </row>
    <row r="29" spans="1:18" x14ac:dyDescent="0.25">
      <c r="A29" s="257" t="s">
        <v>51</v>
      </c>
      <c r="B29" s="277"/>
      <c r="C29" s="263">
        <v>47945.4</v>
      </c>
      <c r="D29" s="259"/>
      <c r="E29" s="277"/>
      <c r="F29" s="263">
        <v>50881.8</v>
      </c>
      <c r="G29" s="259"/>
      <c r="H29" s="261"/>
      <c r="I29" s="262" t="s">
        <v>160</v>
      </c>
      <c r="J29" s="263"/>
      <c r="K29" s="269"/>
      <c r="L29" s="264">
        <f>+SUM(K31:K33)</f>
        <v>209595.69999999998</v>
      </c>
      <c r="M29" s="263"/>
      <c r="N29" s="269"/>
      <c r="O29" s="265">
        <f>+SUM(N31:N33)</f>
        <v>223935.6</v>
      </c>
      <c r="R29" s="208"/>
    </row>
    <row r="30" spans="1:18" x14ac:dyDescent="0.25">
      <c r="A30" s="257" t="s">
        <v>53</v>
      </c>
      <c r="B30" s="277"/>
      <c r="C30" s="263">
        <v>63620.1</v>
      </c>
      <c r="D30" s="259"/>
      <c r="E30" s="277"/>
      <c r="F30" s="263">
        <v>79725.3</v>
      </c>
      <c r="G30" s="259"/>
      <c r="H30" s="261"/>
      <c r="I30" s="262"/>
      <c r="J30" s="270"/>
      <c r="K30" s="269"/>
      <c r="L30" s="269"/>
      <c r="M30" s="270"/>
      <c r="N30" s="269"/>
      <c r="O30" s="261"/>
      <c r="R30" s="208"/>
    </row>
    <row r="31" spans="1:18" x14ac:dyDescent="0.25">
      <c r="A31" s="257" t="s">
        <v>55</v>
      </c>
      <c r="B31" s="277"/>
      <c r="C31" s="263">
        <v>64037.4</v>
      </c>
      <c r="D31" s="259"/>
      <c r="E31" s="277"/>
      <c r="F31" s="263">
        <v>127074.3</v>
      </c>
      <c r="G31" s="259"/>
      <c r="H31" s="261"/>
      <c r="I31" s="262" t="s">
        <v>59</v>
      </c>
      <c r="J31" s="270"/>
      <c r="K31" s="269">
        <v>1279.3</v>
      </c>
      <c r="L31" s="269"/>
      <c r="M31" s="270"/>
      <c r="N31" s="269">
        <v>1133.8</v>
      </c>
      <c r="O31" s="261"/>
      <c r="R31" s="208"/>
    </row>
    <row r="32" spans="1:18" x14ac:dyDescent="0.25">
      <c r="A32" s="257"/>
      <c r="B32" s="277"/>
      <c r="C32" s="263"/>
      <c r="D32" s="259"/>
      <c r="E32" s="277"/>
      <c r="F32" s="263"/>
      <c r="G32" s="259"/>
      <c r="H32" s="261"/>
      <c r="I32" s="262" t="s">
        <v>60</v>
      </c>
      <c r="J32" s="270"/>
      <c r="K32" s="269">
        <v>3800.5</v>
      </c>
      <c r="L32" s="269"/>
      <c r="M32" s="270"/>
      <c r="N32" s="269">
        <v>11962.2</v>
      </c>
      <c r="O32" s="261"/>
      <c r="R32" s="208"/>
    </row>
    <row r="33" spans="1:18" x14ac:dyDescent="0.25">
      <c r="A33" s="257" t="s">
        <v>45</v>
      </c>
      <c r="B33" s="277"/>
      <c r="C33" s="268">
        <v>-523269.4</v>
      </c>
      <c r="D33" s="259"/>
      <c r="E33" s="277"/>
      <c r="F33" s="268">
        <v>-449134.5</v>
      </c>
      <c r="G33" s="259"/>
      <c r="H33" s="261"/>
      <c r="I33" s="262" t="s">
        <v>43</v>
      </c>
      <c r="J33" s="270"/>
      <c r="K33" s="269">
        <v>204515.9</v>
      </c>
      <c r="L33" s="269"/>
      <c r="M33" s="270"/>
      <c r="N33" s="269">
        <f>223935.6-N31-N32</f>
        <v>210839.6</v>
      </c>
      <c r="O33" s="261"/>
      <c r="R33" s="208"/>
    </row>
    <row r="34" spans="1:18" x14ac:dyDescent="0.25">
      <c r="A34" s="257" t="s">
        <v>161</v>
      </c>
      <c r="B34" s="277"/>
      <c r="C34" s="268">
        <v>0</v>
      </c>
      <c r="D34" s="275"/>
      <c r="E34" s="277"/>
      <c r="F34" s="268">
        <v>0</v>
      </c>
      <c r="G34" s="275"/>
      <c r="H34" s="261"/>
      <c r="I34" s="271"/>
      <c r="J34" s="269"/>
      <c r="K34" s="269"/>
      <c r="L34" s="269"/>
      <c r="M34" s="269"/>
      <c r="N34" s="269"/>
      <c r="O34" s="261"/>
      <c r="R34" s="208"/>
    </row>
    <row r="35" spans="1:18" x14ac:dyDescent="0.25">
      <c r="A35" s="274"/>
      <c r="B35" s="275"/>
      <c r="C35" s="275"/>
      <c r="D35" s="275"/>
      <c r="E35" s="275"/>
      <c r="F35" s="275"/>
      <c r="G35" s="275"/>
      <c r="H35" s="261"/>
      <c r="I35" s="271"/>
      <c r="J35" s="269"/>
      <c r="K35" s="269"/>
      <c r="L35" s="269"/>
      <c r="M35" s="269"/>
      <c r="N35" s="269"/>
      <c r="O35" s="261"/>
      <c r="R35" s="208"/>
    </row>
    <row r="36" spans="1:18" x14ac:dyDescent="0.25">
      <c r="A36" s="274"/>
      <c r="B36" s="275"/>
      <c r="C36" s="275"/>
      <c r="D36" s="275"/>
      <c r="E36" s="275"/>
      <c r="F36" s="275"/>
      <c r="G36" s="275"/>
      <c r="H36" s="261"/>
      <c r="I36" s="262" t="s">
        <v>162</v>
      </c>
      <c r="J36" s="263"/>
      <c r="K36" s="269"/>
      <c r="L36" s="264">
        <f>+SUM(K37:K38)</f>
        <v>3827.3</v>
      </c>
      <c r="M36" s="263"/>
      <c r="N36" s="269"/>
      <c r="O36" s="265">
        <f>+SUM(N37:N38)</f>
        <v>2778.8</v>
      </c>
      <c r="R36" s="208"/>
    </row>
    <row r="37" spans="1:18" x14ac:dyDescent="0.25">
      <c r="A37" s="257" t="s">
        <v>163</v>
      </c>
      <c r="B37" s="258"/>
      <c r="C37" s="259"/>
      <c r="D37" s="276">
        <f>SUM(C38:C41)</f>
        <v>10206.299999999999</v>
      </c>
      <c r="E37" s="258"/>
      <c r="F37" s="259"/>
      <c r="G37" s="260">
        <f>+SUM(F38:F41)</f>
        <v>6766.9</v>
      </c>
      <c r="H37" s="261"/>
      <c r="I37" s="262" t="s">
        <v>66</v>
      </c>
      <c r="J37" s="270"/>
      <c r="K37" s="269">
        <v>1390.2</v>
      </c>
      <c r="L37" s="269"/>
      <c r="M37" s="270"/>
      <c r="N37" s="269">
        <v>1218.5</v>
      </c>
      <c r="O37" s="261"/>
      <c r="R37" s="208"/>
    </row>
    <row r="38" spans="1:18" x14ac:dyDescent="0.25">
      <c r="A38" s="257" t="s">
        <v>65</v>
      </c>
      <c r="B38" s="277"/>
      <c r="C38" s="263">
        <v>5194.2</v>
      </c>
      <c r="D38" s="259"/>
      <c r="E38" s="277"/>
      <c r="F38" s="263">
        <v>3893.9</v>
      </c>
      <c r="G38" s="259"/>
      <c r="H38" s="261"/>
      <c r="I38" s="262" t="s">
        <v>43</v>
      </c>
      <c r="J38" s="270"/>
      <c r="K38" s="269">
        <v>2437.1</v>
      </c>
      <c r="L38" s="269"/>
      <c r="M38" s="270"/>
      <c r="N38" s="269">
        <f>2778.8-N37</f>
        <v>1560.3000000000002</v>
      </c>
      <c r="O38" s="261"/>
      <c r="R38" s="208"/>
    </row>
    <row r="39" spans="1:18" x14ac:dyDescent="0.25">
      <c r="A39" s="279" t="s">
        <v>68</v>
      </c>
      <c r="B39" s="280"/>
      <c r="C39" s="263">
        <v>3225.2</v>
      </c>
      <c r="D39" s="259"/>
      <c r="E39" s="280"/>
      <c r="F39" s="263">
        <v>2726.9</v>
      </c>
      <c r="G39" s="259"/>
      <c r="H39" s="261"/>
      <c r="I39" s="262"/>
      <c r="J39" s="270"/>
      <c r="K39" s="263"/>
      <c r="L39" s="269"/>
      <c r="M39" s="270"/>
      <c r="N39" s="263"/>
      <c r="O39" s="261"/>
      <c r="R39" s="208"/>
    </row>
    <row r="40" spans="1:18" ht="13.5" customHeight="1" x14ac:dyDescent="0.25">
      <c r="A40" s="257" t="s">
        <v>23</v>
      </c>
      <c r="B40" s="277"/>
      <c r="C40" s="263">
        <v>10587.7</v>
      </c>
      <c r="D40" s="259"/>
      <c r="E40" s="277"/>
      <c r="F40" s="263">
        <v>10966.5</v>
      </c>
      <c r="G40" s="259"/>
      <c r="H40" s="261"/>
      <c r="I40" s="271"/>
      <c r="J40" s="270"/>
      <c r="K40" s="259"/>
      <c r="L40" s="269"/>
      <c r="M40" s="270"/>
      <c r="N40" s="259"/>
      <c r="O40" s="261"/>
      <c r="R40" s="208"/>
    </row>
    <row r="41" spans="1:18" x14ac:dyDescent="0.25">
      <c r="A41" s="257" t="s">
        <v>45</v>
      </c>
      <c r="B41" s="277"/>
      <c r="C41" s="268">
        <v>-8800.7999999999993</v>
      </c>
      <c r="D41" s="259"/>
      <c r="E41" s="277"/>
      <c r="F41" s="268">
        <f>-2312.1-6504.3-2004</f>
        <v>-10820.4</v>
      </c>
      <c r="G41" s="259"/>
      <c r="H41" s="261"/>
      <c r="I41" s="262" t="s">
        <v>67</v>
      </c>
      <c r="J41" s="263"/>
      <c r="K41" s="259"/>
      <c r="L41" s="264">
        <f>+L44</f>
        <v>1138704.1000000001</v>
      </c>
      <c r="M41" s="263"/>
      <c r="N41" s="259"/>
      <c r="O41" s="265">
        <f>+O44</f>
        <v>962690.1</v>
      </c>
      <c r="R41" s="208"/>
    </row>
    <row r="42" spans="1:18" x14ac:dyDescent="0.25">
      <c r="A42" s="254"/>
      <c r="B42" s="255"/>
      <c r="C42" s="255"/>
      <c r="D42" s="255"/>
      <c r="E42" s="255"/>
      <c r="F42" s="255"/>
      <c r="G42" s="255"/>
      <c r="H42" s="261"/>
      <c r="I42" s="271"/>
      <c r="J42" s="269"/>
      <c r="K42" s="259"/>
      <c r="L42" s="281"/>
      <c r="M42" s="269"/>
      <c r="N42" s="259"/>
      <c r="O42" s="282"/>
      <c r="R42" s="208"/>
    </row>
    <row r="43" spans="1:18" x14ac:dyDescent="0.25">
      <c r="A43" s="274"/>
      <c r="B43" s="275"/>
      <c r="C43" s="275"/>
      <c r="D43" s="275"/>
      <c r="E43" s="275"/>
      <c r="F43" s="275"/>
      <c r="G43" s="275"/>
      <c r="H43" s="261"/>
      <c r="I43" s="271"/>
      <c r="J43" s="269"/>
      <c r="K43" s="259"/>
      <c r="L43" s="281"/>
      <c r="M43" s="269"/>
      <c r="N43" s="259"/>
      <c r="O43" s="283"/>
      <c r="R43" s="208"/>
    </row>
    <row r="44" spans="1:18" ht="16.5" thickBot="1" x14ac:dyDescent="0.3">
      <c r="A44" s="274"/>
      <c r="B44" s="275"/>
      <c r="C44" s="275"/>
      <c r="D44" s="275"/>
      <c r="E44" s="275"/>
      <c r="F44" s="275"/>
      <c r="G44" s="275"/>
      <c r="H44" s="261"/>
      <c r="I44" s="262" t="s">
        <v>69</v>
      </c>
      <c r="J44" s="263"/>
      <c r="K44" s="259"/>
      <c r="L44" s="284">
        <f>+SUM(L14:L36)</f>
        <v>1138704.1000000001</v>
      </c>
      <c r="M44" s="263"/>
      <c r="N44" s="259"/>
      <c r="O44" s="285">
        <f>+SUM(O14:O36)</f>
        <v>962690.1</v>
      </c>
      <c r="R44" s="208"/>
    </row>
    <row r="45" spans="1:18" ht="11.25" customHeight="1" x14ac:dyDescent="0.25">
      <c r="A45" s="274"/>
      <c r="B45" s="275"/>
      <c r="C45" s="275"/>
      <c r="D45" s="275"/>
      <c r="E45" s="275"/>
      <c r="F45" s="275"/>
      <c r="G45" s="275"/>
      <c r="H45" s="261"/>
      <c r="I45" s="271"/>
      <c r="J45" s="269"/>
      <c r="K45" s="259"/>
      <c r="L45" s="259"/>
      <c r="M45" s="269"/>
      <c r="N45" s="259"/>
      <c r="O45" s="286"/>
      <c r="R45" s="208"/>
    </row>
    <row r="46" spans="1:18" x14ac:dyDescent="0.25">
      <c r="A46" s="257" t="s">
        <v>164</v>
      </c>
      <c r="B46" s="258"/>
      <c r="C46" s="259"/>
      <c r="D46" s="260">
        <f>+C47+C48</f>
        <v>402.29999999999973</v>
      </c>
      <c r="E46" s="258"/>
      <c r="F46" s="259"/>
      <c r="G46" s="260">
        <f>+F47+F48</f>
        <v>402.29999999999973</v>
      </c>
      <c r="H46" s="261"/>
      <c r="I46" s="287" t="s">
        <v>165</v>
      </c>
      <c r="J46" s="288"/>
      <c r="K46" s="288"/>
      <c r="L46" s="288"/>
      <c r="M46" s="288"/>
      <c r="N46" s="288"/>
      <c r="O46" s="289"/>
      <c r="R46" s="208"/>
    </row>
    <row r="47" spans="1:18" x14ac:dyDescent="0.25">
      <c r="A47" s="279" t="s">
        <v>72</v>
      </c>
      <c r="B47" s="280"/>
      <c r="C47" s="263">
        <v>2135.1999999999998</v>
      </c>
      <c r="D47" s="259"/>
      <c r="E47" s="280"/>
      <c r="F47" s="263">
        <v>2135.1999999999998</v>
      </c>
      <c r="G47" s="259"/>
      <c r="H47" s="261"/>
      <c r="I47" s="262"/>
      <c r="J47" s="270"/>
      <c r="K47" s="259"/>
      <c r="L47" s="263"/>
      <c r="M47" s="270"/>
      <c r="N47" s="259"/>
      <c r="O47" s="290"/>
      <c r="R47" s="208"/>
    </row>
    <row r="48" spans="1:18" x14ac:dyDescent="0.25">
      <c r="A48" s="257" t="s">
        <v>45</v>
      </c>
      <c r="B48" s="277"/>
      <c r="C48" s="268">
        <v>-1732.9</v>
      </c>
      <c r="D48" s="259"/>
      <c r="E48" s="277"/>
      <c r="F48" s="268">
        <v>-1732.9</v>
      </c>
      <c r="G48" s="259"/>
      <c r="H48" s="261"/>
      <c r="I48" s="262" t="s">
        <v>166</v>
      </c>
      <c r="J48" s="263"/>
      <c r="K48" s="259"/>
      <c r="L48" s="264">
        <f>+K50</f>
        <v>900537.5</v>
      </c>
      <c r="M48" s="263"/>
      <c r="N48" s="259"/>
      <c r="O48" s="265">
        <f>+N50</f>
        <v>741374.5</v>
      </c>
      <c r="R48" s="208"/>
    </row>
    <row r="49" spans="1:18" x14ac:dyDescent="0.25">
      <c r="A49" s="274"/>
      <c r="B49" s="275"/>
      <c r="C49" s="275"/>
      <c r="D49" s="275"/>
      <c r="E49" s="275"/>
      <c r="F49" s="275"/>
      <c r="G49" s="275"/>
      <c r="H49" s="261"/>
      <c r="I49" s="262"/>
      <c r="J49" s="270"/>
      <c r="K49" s="263"/>
      <c r="L49" s="269"/>
      <c r="M49" s="270"/>
      <c r="N49" s="263"/>
      <c r="O49" s="261"/>
      <c r="R49" s="208"/>
    </row>
    <row r="50" spans="1:18" x14ac:dyDescent="0.25">
      <c r="A50" s="274"/>
      <c r="B50" s="275"/>
      <c r="C50" s="275"/>
      <c r="D50" s="275"/>
      <c r="E50" s="275"/>
      <c r="F50" s="275"/>
      <c r="G50" s="275"/>
      <c r="H50" s="261"/>
      <c r="I50" s="262" t="s">
        <v>167</v>
      </c>
      <c r="J50" s="270"/>
      <c r="K50" s="269">
        <v>900537.5</v>
      </c>
      <c r="L50" s="269"/>
      <c r="M50" s="270"/>
      <c r="N50" s="269">
        <v>741374.5</v>
      </c>
      <c r="O50" s="261"/>
      <c r="R50" s="208"/>
    </row>
    <row r="51" spans="1:18" x14ac:dyDescent="0.25">
      <c r="A51" s="257" t="s">
        <v>168</v>
      </c>
      <c r="B51" s="258"/>
      <c r="C51" s="259"/>
      <c r="D51" s="260">
        <f>+SUM(C52:C57)</f>
        <v>12860.3</v>
      </c>
      <c r="E51" s="258"/>
      <c r="F51" s="259"/>
      <c r="G51" s="260">
        <f>+SUM(F52:F57)</f>
        <v>12284.999999999998</v>
      </c>
      <c r="H51" s="261"/>
      <c r="I51" s="271"/>
      <c r="J51" s="269"/>
      <c r="K51" s="259"/>
      <c r="L51" s="269"/>
      <c r="M51" s="269"/>
      <c r="N51" s="259"/>
      <c r="O51" s="261"/>
      <c r="R51" s="208"/>
    </row>
    <row r="52" spans="1:18" x14ac:dyDescent="0.25">
      <c r="A52" s="257" t="s">
        <v>75</v>
      </c>
      <c r="B52" s="277"/>
      <c r="C52" s="263">
        <v>11940.4</v>
      </c>
      <c r="D52" s="259"/>
      <c r="E52" s="277"/>
      <c r="F52" s="263">
        <f>192.3+10923.8</f>
        <v>11116.099999999999</v>
      </c>
      <c r="G52" s="259"/>
      <c r="H52" s="261"/>
      <c r="I52" s="271"/>
      <c r="J52" s="269"/>
      <c r="K52" s="259"/>
      <c r="L52" s="269"/>
      <c r="M52" s="269"/>
      <c r="N52" s="259"/>
      <c r="O52" s="261"/>
      <c r="R52" s="208"/>
    </row>
    <row r="53" spans="1:18" x14ac:dyDescent="0.25">
      <c r="A53" s="257" t="s">
        <v>76</v>
      </c>
      <c r="B53" s="277"/>
      <c r="C53" s="263">
        <v>3212.7</v>
      </c>
      <c r="D53" s="259"/>
      <c r="E53" s="277"/>
      <c r="F53" s="263">
        <v>3250.3</v>
      </c>
      <c r="G53" s="259"/>
      <c r="H53" s="261"/>
      <c r="I53" s="262" t="s">
        <v>169</v>
      </c>
      <c r="J53" s="263"/>
      <c r="K53" s="259"/>
      <c r="L53" s="264">
        <f>+K55</f>
        <v>368810.3</v>
      </c>
      <c r="M53" s="263"/>
      <c r="N53" s="259"/>
      <c r="O53" s="265">
        <f>+N55</f>
        <v>230969.3</v>
      </c>
      <c r="R53" s="208"/>
    </row>
    <row r="54" spans="1:18" x14ac:dyDescent="0.25">
      <c r="A54" s="257" t="s">
        <v>78</v>
      </c>
      <c r="B54" s="277"/>
      <c r="C54" s="263">
        <v>6219</v>
      </c>
      <c r="D54" s="259"/>
      <c r="E54" s="277"/>
      <c r="F54" s="263">
        <v>4729.5</v>
      </c>
      <c r="G54" s="259"/>
      <c r="H54" s="261"/>
      <c r="I54" s="271"/>
      <c r="J54" s="269"/>
      <c r="K54" s="259"/>
      <c r="L54" s="269"/>
      <c r="M54" s="269"/>
      <c r="N54" s="259"/>
      <c r="O54" s="261"/>
      <c r="R54" s="208"/>
    </row>
    <row r="55" spans="1:18" x14ac:dyDescent="0.25">
      <c r="A55" s="257" t="s">
        <v>170</v>
      </c>
      <c r="B55" s="277"/>
      <c r="C55" s="263">
        <v>392.7</v>
      </c>
      <c r="D55" s="259"/>
      <c r="E55" s="277"/>
      <c r="F55" s="263">
        <v>331</v>
      </c>
      <c r="G55" s="259"/>
      <c r="H55" s="261"/>
      <c r="I55" s="262" t="s">
        <v>171</v>
      </c>
      <c r="J55" s="269"/>
      <c r="K55" s="269">
        <v>368810.3</v>
      </c>
      <c r="L55" s="269"/>
      <c r="M55" s="269"/>
      <c r="N55" s="269">
        <v>230969.3</v>
      </c>
      <c r="O55" s="261"/>
      <c r="R55" s="208"/>
    </row>
    <row r="56" spans="1:18" x14ac:dyDescent="0.25">
      <c r="A56" s="257" t="s">
        <v>172</v>
      </c>
      <c r="B56" s="277"/>
      <c r="C56" s="268">
        <v>-8355</v>
      </c>
      <c r="D56" s="259"/>
      <c r="E56" s="277"/>
      <c r="F56" s="268">
        <v>-7108.6</v>
      </c>
      <c r="G56" s="259"/>
      <c r="H56" s="261"/>
      <c r="I56" s="262"/>
      <c r="J56" s="270"/>
      <c r="K56" s="269"/>
      <c r="L56" s="269"/>
      <c r="M56" s="270"/>
      <c r="N56" s="269"/>
      <c r="O56" s="261"/>
      <c r="R56" s="208"/>
    </row>
    <row r="57" spans="1:18" x14ac:dyDescent="0.25">
      <c r="A57" s="257" t="s">
        <v>45</v>
      </c>
      <c r="B57" s="277"/>
      <c r="C57" s="268">
        <v>-549.5</v>
      </c>
      <c r="D57" s="259"/>
      <c r="E57" s="277"/>
      <c r="F57" s="268">
        <v>-33.299999999999997</v>
      </c>
      <c r="G57" s="259"/>
      <c r="H57" s="261"/>
      <c r="I57" s="262" t="s">
        <v>173</v>
      </c>
      <c r="J57" s="263"/>
      <c r="K57" s="259"/>
      <c r="L57" s="264">
        <f>+SUM(K60:K62)</f>
        <v>111157.7</v>
      </c>
      <c r="M57" s="263"/>
      <c r="N57" s="259"/>
      <c r="O57" s="265">
        <f>+SUM(N60:N62)</f>
        <v>109551</v>
      </c>
      <c r="R57" s="208"/>
    </row>
    <row r="58" spans="1:18" x14ac:dyDescent="0.25">
      <c r="A58" s="274"/>
      <c r="B58" s="275"/>
      <c r="C58" s="275"/>
      <c r="D58" s="275"/>
      <c r="E58" s="275"/>
      <c r="F58" s="275"/>
      <c r="G58" s="275"/>
      <c r="H58" s="261"/>
      <c r="I58" s="271"/>
      <c r="J58" s="269"/>
      <c r="K58" s="259"/>
      <c r="L58" s="269"/>
      <c r="M58" s="269"/>
      <c r="N58" s="259"/>
      <c r="O58" s="261"/>
      <c r="R58" s="208"/>
    </row>
    <row r="59" spans="1:18" x14ac:dyDescent="0.25">
      <c r="A59" s="274"/>
      <c r="B59" s="275"/>
      <c r="C59" s="275"/>
      <c r="D59" s="275"/>
      <c r="E59" s="275"/>
      <c r="F59" s="275"/>
      <c r="G59" s="275"/>
      <c r="H59" s="261"/>
      <c r="I59" s="271"/>
      <c r="J59" s="269"/>
      <c r="K59" s="263"/>
      <c r="L59" s="269"/>
      <c r="M59" s="269"/>
      <c r="N59" s="263"/>
      <c r="O59" s="261"/>
      <c r="R59" s="208"/>
    </row>
    <row r="60" spans="1:18" x14ac:dyDescent="0.25">
      <c r="A60" s="254"/>
      <c r="B60" s="255"/>
      <c r="C60" s="259"/>
      <c r="D60" s="259"/>
      <c r="E60" s="255"/>
      <c r="F60" s="259"/>
      <c r="G60" s="259"/>
      <c r="H60" s="261"/>
      <c r="I60" s="262" t="s">
        <v>84</v>
      </c>
      <c r="J60" s="270"/>
      <c r="K60" s="269">
        <v>9412.4</v>
      </c>
      <c r="L60" s="269"/>
      <c r="M60" s="270"/>
      <c r="N60" s="269">
        <v>7805.7</v>
      </c>
      <c r="O60" s="261"/>
      <c r="R60" s="208"/>
    </row>
    <row r="61" spans="1:18" x14ac:dyDescent="0.25">
      <c r="A61" s="257" t="s">
        <v>174</v>
      </c>
      <c r="B61" s="258"/>
      <c r="C61" s="259"/>
      <c r="D61" s="260">
        <f>+SUM(C62:C64)</f>
        <v>4746.9000000000005</v>
      </c>
      <c r="E61" s="258"/>
      <c r="F61" s="259"/>
      <c r="G61" s="260">
        <f>+SUM(F62:F64)</f>
        <v>21167.599999999999</v>
      </c>
      <c r="H61" s="261"/>
      <c r="I61" s="262" t="s">
        <v>86</v>
      </c>
      <c r="J61" s="270"/>
      <c r="K61" s="269">
        <v>100635.2</v>
      </c>
      <c r="L61" s="269"/>
      <c r="M61" s="270"/>
      <c r="N61" s="269">
        <v>100635.2</v>
      </c>
      <c r="O61" s="261"/>
      <c r="R61" s="208"/>
    </row>
    <row r="62" spans="1:18" x14ac:dyDescent="0.25">
      <c r="A62" s="257" t="s">
        <v>85</v>
      </c>
      <c r="B62" s="255"/>
      <c r="C62" s="263">
        <v>2464</v>
      </c>
      <c r="D62" s="259"/>
      <c r="E62" s="255"/>
      <c r="F62" s="263">
        <f>168.2+502.3</f>
        <v>670.5</v>
      </c>
      <c r="G62" s="259"/>
      <c r="H62" s="261"/>
      <c r="I62" s="262" t="s">
        <v>175</v>
      </c>
      <c r="J62" s="270"/>
      <c r="K62" s="269">
        <v>1110.0999999999999</v>
      </c>
      <c r="L62" s="269"/>
      <c r="M62" s="270"/>
      <c r="N62" s="269">
        <v>1110.0999999999999</v>
      </c>
      <c r="O62" s="261"/>
      <c r="Q62" s="272"/>
      <c r="R62" s="208"/>
    </row>
    <row r="63" spans="1:18" x14ac:dyDescent="0.25">
      <c r="A63" s="257" t="s">
        <v>14</v>
      </c>
      <c r="B63" s="277"/>
      <c r="C63" s="263">
        <v>2284.3000000000002</v>
      </c>
      <c r="D63" s="259"/>
      <c r="E63" s="277"/>
      <c r="F63" s="263">
        <f>61.6+918.9+17599+1920.3</f>
        <v>20499.8</v>
      </c>
      <c r="G63" s="259"/>
      <c r="H63" s="261"/>
      <c r="I63" s="262"/>
      <c r="J63" s="270"/>
      <c r="K63" s="263"/>
      <c r="L63" s="269"/>
      <c r="M63" s="270"/>
      <c r="N63" s="263"/>
      <c r="O63" s="261"/>
      <c r="R63" s="208"/>
    </row>
    <row r="64" spans="1:18" x14ac:dyDescent="0.25">
      <c r="A64" s="257" t="s">
        <v>45</v>
      </c>
      <c r="B64" s="277"/>
      <c r="C64" s="268">
        <v>-1.4</v>
      </c>
      <c r="D64" s="259"/>
      <c r="E64" s="277"/>
      <c r="F64" s="268">
        <v>-2.7</v>
      </c>
      <c r="G64" s="259"/>
      <c r="H64" s="261"/>
      <c r="I64" s="271"/>
      <c r="J64" s="269"/>
      <c r="K64" s="259"/>
      <c r="L64" s="269"/>
      <c r="M64" s="269"/>
      <c r="N64" s="259"/>
      <c r="O64" s="261"/>
      <c r="R64" s="208"/>
    </row>
    <row r="65" spans="1:18" x14ac:dyDescent="0.25">
      <c r="A65" s="254"/>
      <c r="B65" s="255"/>
      <c r="C65" s="259"/>
      <c r="D65" s="259"/>
      <c r="E65" s="255"/>
      <c r="F65" s="259"/>
      <c r="G65" s="259"/>
      <c r="H65" s="261"/>
      <c r="I65" s="262" t="s">
        <v>176</v>
      </c>
      <c r="J65" s="263"/>
      <c r="K65" s="259"/>
      <c r="L65" s="264">
        <v>610953</v>
      </c>
      <c r="M65" s="263"/>
      <c r="N65" s="259"/>
      <c r="O65" s="265">
        <v>610953</v>
      </c>
      <c r="R65" s="208"/>
    </row>
    <row r="66" spans="1:18" x14ac:dyDescent="0.25">
      <c r="A66" s="257" t="s">
        <v>177</v>
      </c>
      <c r="B66" s="258"/>
      <c r="C66" s="259"/>
      <c r="D66" s="260">
        <f>+C68</f>
        <v>9412.4</v>
      </c>
      <c r="E66" s="258"/>
      <c r="F66" s="259"/>
      <c r="G66" s="260">
        <f>+F68</f>
        <v>7805.7</v>
      </c>
      <c r="H66" s="261"/>
      <c r="I66" s="262"/>
      <c r="J66" s="270"/>
      <c r="K66" s="259"/>
      <c r="L66" s="269"/>
      <c r="M66" s="270"/>
      <c r="N66" s="259"/>
      <c r="O66" s="261"/>
      <c r="R66" s="208"/>
    </row>
    <row r="67" spans="1:18" x14ac:dyDescent="0.25">
      <c r="A67" s="257"/>
      <c r="B67" s="277"/>
      <c r="C67" s="259"/>
      <c r="D67" s="259"/>
      <c r="E67" s="277"/>
      <c r="F67" s="259"/>
      <c r="G67" s="259"/>
      <c r="H67" s="261"/>
      <c r="I67" s="262" t="s">
        <v>178</v>
      </c>
      <c r="J67" s="263"/>
      <c r="K67" s="259"/>
      <c r="L67" s="264">
        <v>223161.4</v>
      </c>
      <c r="M67" s="263"/>
      <c r="N67" s="259"/>
      <c r="O67" s="265">
        <v>201008.5</v>
      </c>
      <c r="R67" s="208"/>
    </row>
    <row r="68" spans="1:18" x14ac:dyDescent="0.25">
      <c r="A68" s="257" t="s">
        <v>22</v>
      </c>
      <c r="B68" s="277"/>
      <c r="C68" s="263">
        <v>9412.4</v>
      </c>
      <c r="D68" s="259"/>
      <c r="E68" s="277"/>
      <c r="F68" s="263">
        <v>7805.7</v>
      </c>
      <c r="G68" s="259"/>
      <c r="H68" s="261"/>
      <c r="I68" s="271"/>
      <c r="J68" s="269"/>
      <c r="K68" s="259"/>
      <c r="L68" s="269"/>
      <c r="M68" s="269"/>
      <c r="N68" s="259"/>
      <c r="O68" s="291"/>
      <c r="R68" s="208"/>
    </row>
    <row r="69" spans="1:18" ht="16.5" thickBot="1" x14ac:dyDescent="0.3">
      <c r="A69" s="274"/>
      <c r="B69" s="275"/>
      <c r="C69" s="275"/>
      <c r="D69" s="275"/>
      <c r="E69" s="275"/>
      <c r="F69" s="275"/>
      <c r="G69" s="275"/>
      <c r="H69" s="261"/>
      <c r="I69" s="271" t="s">
        <v>179</v>
      </c>
      <c r="J69" s="263"/>
      <c r="K69" s="259"/>
      <c r="L69" s="284">
        <f>+SUM(L47:L67)</f>
        <v>2214619.9</v>
      </c>
      <c r="M69" s="263"/>
      <c r="N69" s="259"/>
      <c r="O69" s="285">
        <f>+SUM(O47:O67)</f>
        <v>1893856.3</v>
      </c>
      <c r="R69" s="208"/>
    </row>
    <row r="70" spans="1:18" x14ac:dyDescent="0.25">
      <c r="A70" s="257"/>
      <c r="B70" s="277"/>
      <c r="C70" s="263"/>
      <c r="D70" s="259"/>
      <c r="E70" s="277"/>
      <c r="F70" s="263"/>
      <c r="G70" s="259"/>
      <c r="H70" s="261"/>
      <c r="I70" s="271"/>
      <c r="J70" s="269"/>
      <c r="K70" s="259"/>
      <c r="L70" s="269"/>
      <c r="M70" s="269"/>
      <c r="N70" s="259"/>
      <c r="O70" s="261"/>
      <c r="R70" s="208"/>
    </row>
    <row r="71" spans="1:18" ht="16.5" thickBot="1" x14ac:dyDescent="0.3">
      <c r="A71" s="257" t="s">
        <v>180</v>
      </c>
      <c r="B71" s="258"/>
      <c r="C71" s="259"/>
      <c r="D71" s="284">
        <f>+SUM(D14:D66)</f>
        <v>3353323.9999999991</v>
      </c>
      <c r="E71" s="258"/>
      <c r="F71" s="259"/>
      <c r="G71" s="284">
        <f>+SUM(G14:G66)</f>
        <v>2856546.3999999994</v>
      </c>
      <c r="H71" s="261"/>
      <c r="I71" s="262" t="s">
        <v>181</v>
      </c>
      <c r="J71" s="263"/>
      <c r="K71" s="259"/>
      <c r="L71" s="284">
        <f>+L69+L44</f>
        <v>3353324</v>
      </c>
      <c r="M71" s="263"/>
      <c r="N71" s="259"/>
      <c r="O71" s="285">
        <f>+O69+O44</f>
        <v>2856546.4</v>
      </c>
      <c r="R71" s="208"/>
    </row>
    <row r="72" spans="1:18" ht="7.5" customHeight="1" x14ac:dyDescent="0.25">
      <c r="A72" s="292"/>
      <c r="B72" s="293"/>
      <c r="C72" s="294"/>
      <c r="D72" s="294"/>
      <c r="E72" s="294"/>
      <c r="F72" s="294"/>
      <c r="G72" s="294"/>
      <c r="H72" s="265"/>
      <c r="I72" s="295"/>
      <c r="J72" s="264"/>
      <c r="K72" s="294"/>
      <c r="L72" s="296"/>
      <c r="M72" s="294"/>
      <c r="N72" s="294"/>
      <c r="O72" s="297"/>
      <c r="R72" s="208"/>
    </row>
    <row r="73" spans="1:18" x14ac:dyDescent="0.25">
      <c r="A73" s="298" t="s">
        <v>91</v>
      </c>
      <c r="B73" s="299"/>
      <c r="C73" s="299"/>
      <c r="D73" s="299"/>
      <c r="E73" s="299"/>
      <c r="F73" s="299"/>
      <c r="G73" s="299"/>
      <c r="H73" s="300"/>
      <c r="I73" s="301"/>
      <c r="J73" s="300"/>
      <c r="K73" s="300"/>
      <c r="L73" s="300"/>
      <c r="M73" s="300"/>
      <c r="N73" s="300"/>
      <c r="O73" s="302"/>
      <c r="R73" s="208"/>
    </row>
    <row r="74" spans="1:18" x14ac:dyDescent="0.25">
      <c r="A74" s="257" t="s">
        <v>182</v>
      </c>
      <c r="B74" s="277"/>
      <c r="C74" s="259"/>
      <c r="D74" s="260">
        <v>9301.7999999999993</v>
      </c>
      <c r="E74" s="277"/>
      <c r="F74" s="259"/>
      <c r="G74" s="260">
        <f>+O74</f>
        <v>10855.1</v>
      </c>
      <c r="H74" s="269"/>
      <c r="I74" s="262" t="s">
        <v>183</v>
      </c>
      <c r="J74" s="270"/>
      <c r="K74" s="259"/>
      <c r="L74" s="260">
        <f>+K75</f>
        <v>9301.7999999999993</v>
      </c>
      <c r="M74" s="270"/>
      <c r="N74" s="259"/>
      <c r="O74" s="303">
        <f>+N75</f>
        <v>10855.1</v>
      </c>
      <c r="R74" s="208"/>
    </row>
    <row r="75" spans="1:18" x14ac:dyDescent="0.25">
      <c r="A75" s="254"/>
      <c r="B75" s="255"/>
      <c r="C75" s="259"/>
      <c r="D75" s="259"/>
      <c r="E75" s="255"/>
      <c r="F75" s="259"/>
      <c r="G75" s="259"/>
      <c r="H75" s="269"/>
      <c r="I75" s="262" t="s">
        <v>94</v>
      </c>
      <c r="J75" s="270"/>
      <c r="K75" s="263">
        <v>9301.7999999999993</v>
      </c>
      <c r="L75" s="275"/>
      <c r="M75" s="270"/>
      <c r="N75" s="263">
        <v>10855.1</v>
      </c>
      <c r="O75" s="278"/>
      <c r="R75" s="208"/>
    </row>
    <row r="76" spans="1:18" x14ac:dyDescent="0.25">
      <c r="A76" s="254"/>
      <c r="B76" s="255"/>
      <c r="C76" s="259"/>
      <c r="D76" s="259"/>
      <c r="E76" s="255"/>
      <c r="F76" s="259"/>
      <c r="G76" s="259"/>
      <c r="H76" s="269"/>
      <c r="I76" s="271"/>
      <c r="J76" s="269"/>
      <c r="K76" s="259"/>
      <c r="L76" s="275"/>
      <c r="M76" s="269"/>
      <c r="N76" s="259"/>
      <c r="O76" s="278"/>
      <c r="R76" s="208"/>
    </row>
    <row r="77" spans="1:18" x14ac:dyDescent="0.25">
      <c r="A77" s="257" t="s">
        <v>95</v>
      </c>
      <c r="B77" s="277"/>
      <c r="C77" s="259"/>
      <c r="D77" s="260">
        <f>+L77</f>
        <v>135631.20000000001</v>
      </c>
      <c r="E77" s="277"/>
      <c r="F77" s="259"/>
      <c r="G77" s="260">
        <f>+O77</f>
        <v>119596.6</v>
      </c>
      <c r="H77" s="269"/>
      <c r="I77" s="262" t="s">
        <v>96</v>
      </c>
      <c r="J77" s="270"/>
      <c r="K77" s="259"/>
      <c r="L77" s="260">
        <v>135631.20000000001</v>
      </c>
      <c r="M77" s="270"/>
      <c r="N77" s="259"/>
      <c r="O77" s="303">
        <v>119596.6</v>
      </c>
      <c r="R77" s="208"/>
    </row>
    <row r="78" spans="1:18" hidden="1" x14ac:dyDescent="0.25">
      <c r="A78" s="257" t="s">
        <v>184</v>
      </c>
      <c r="B78" s="277"/>
      <c r="C78" s="263"/>
      <c r="D78" s="259"/>
      <c r="E78" s="277"/>
      <c r="F78" s="263"/>
      <c r="G78" s="259"/>
      <c r="H78" s="269"/>
      <c r="I78" s="271"/>
      <c r="J78" s="269"/>
      <c r="K78" s="259"/>
      <c r="L78" s="275"/>
      <c r="M78" s="269"/>
      <c r="N78" s="259"/>
      <c r="O78" s="278"/>
    </row>
    <row r="79" spans="1:18" hidden="1" x14ac:dyDescent="0.25">
      <c r="A79" s="257" t="s">
        <v>185</v>
      </c>
      <c r="B79" s="277"/>
      <c r="C79" s="263"/>
      <c r="D79" s="259"/>
      <c r="E79" s="277"/>
      <c r="F79" s="263"/>
      <c r="G79" s="259"/>
      <c r="H79" s="269"/>
      <c r="I79" s="271"/>
      <c r="J79" s="269"/>
      <c r="K79" s="259"/>
      <c r="L79" s="275"/>
      <c r="M79" s="269"/>
      <c r="N79" s="259"/>
      <c r="O79" s="278"/>
    </row>
    <row r="80" spans="1:18" hidden="1" x14ac:dyDescent="0.25">
      <c r="A80" s="257" t="s">
        <v>186</v>
      </c>
      <c r="B80" s="277"/>
      <c r="C80" s="263"/>
      <c r="D80" s="259"/>
      <c r="E80" s="277"/>
      <c r="F80" s="263"/>
      <c r="G80" s="259"/>
      <c r="H80" s="269"/>
      <c r="I80" s="271"/>
      <c r="J80" s="269"/>
      <c r="K80" s="259"/>
      <c r="L80" s="275"/>
      <c r="M80" s="269"/>
      <c r="N80" s="259"/>
      <c r="O80" s="278"/>
    </row>
    <row r="81" spans="1:16" x14ac:dyDescent="0.25">
      <c r="A81" s="257" t="s">
        <v>23</v>
      </c>
      <c r="B81" s="277"/>
      <c r="C81" s="263">
        <v>135631.20000000001</v>
      </c>
      <c r="D81" s="259"/>
      <c r="E81" s="277"/>
      <c r="F81" s="263">
        <v>119596.6</v>
      </c>
      <c r="G81" s="259"/>
      <c r="H81" s="269"/>
      <c r="I81" s="271"/>
      <c r="J81" s="269"/>
      <c r="K81" s="259"/>
      <c r="L81" s="275"/>
      <c r="M81" s="269"/>
      <c r="N81" s="259"/>
      <c r="O81" s="278"/>
    </row>
    <row r="82" spans="1:16" x14ac:dyDescent="0.25">
      <c r="A82" s="254"/>
      <c r="B82" s="255"/>
      <c r="C82" s="259"/>
      <c r="D82" s="263"/>
      <c r="E82" s="255"/>
      <c r="F82" s="259"/>
      <c r="G82" s="263"/>
      <c r="H82" s="269"/>
      <c r="I82" s="271"/>
      <c r="J82" s="269"/>
      <c r="K82" s="259"/>
      <c r="L82" s="275"/>
      <c r="M82" s="269"/>
      <c r="N82" s="259"/>
      <c r="O82" s="278"/>
    </row>
    <row r="83" spans="1:16" ht="16.5" thickBot="1" x14ac:dyDescent="0.3">
      <c r="A83" s="257" t="s">
        <v>187</v>
      </c>
      <c r="B83" s="277"/>
      <c r="C83" s="259"/>
      <c r="D83" s="260">
        <f>+L83</f>
        <v>4589594.5999999996</v>
      </c>
      <c r="E83" s="277"/>
      <c r="F83" s="259"/>
      <c r="G83" s="260">
        <f>+O83</f>
        <v>3241434.6</v>
      </c>
      <c r="H83" s="305"/>
      <c r="I83" s="257" t="s">
        <v>188</v>
      </c>
      <c r="J83" s="270"/>
      <c r="K83" s="259"/>
      <c r="L83" s="260">
        <v>4589594.5999999996</v>
      </c>
      <c r="M83" s="270"/>
      <c r="N83" s="259"/>
      <c r="O83" s="303">
        <v>3241434.6</v>
      </c>
    </row>
    <row r="84" spans="1:16" ht="16.5" thickTop="1" x14ac:dyDescent="0.25">
      <c r="A84" s="254"/>
      <c r="B84" s="255"/>
      <c r="C84" s="259"/>
      <c r="D84" s="259"/>
      <c r="E84" s="255"/>
      <c r="F84" s="259"/>
      <c r="G84" s="259"/>
      <c r="H84" s="306"/>
      <c r="I84" s="271"/>
      <c r="J84" s="269"/>
      <c r="K84" s="259"/>
      <c r="L84" s="275"/>
      <c r="M84" s="269"/>
      <c r="N84" s="259"/>
      <c r="O84" s="278"/>
    </row>
    <row r="85" spans="1:16" ht="18.75" customHeight="1" x14ac:dyDescent="0.25">
      <c r="A85" s="257" t="s">
        <v>189</v>
      </c>
      <c r="B85" s="277"/>
      <c r="C85" s="259"/>
      <c r="D85" s="260">
        <f>+L85</f>
        <v>6331463.0999999996</v>
      </c>
      <c r="E85" s="277"/>
      <c r="F85" s="259"/>
      <c r="G85" s="260">
        <f>+O85</f>
        <v>5342074.0999999996</v>
      </c>
      <c r="H85" s="255"/>
      <c r="I85" s="262" t="s">
        <v>190</v>
      </c>
      <c r="J85" s="270"/>
      <c r="K85" s="259"/>
      <c r="L85" s="260">
        <v>6331463.0999999996</v>
      </c>
      <c r="M85" s="270"/>
      <c r="N85" s="259"/>
      <c r="O85" s="303">
        <v>5342074.0999999996</v>
      </c>
    </row>
    <row r="86" spans="1:16" x14ac:dyDescent="0.25">
      <c r="A86" s="254"/>
      <c r="B86" s="255"/>
      <c r="C86" s="259"/>
      <c r="D86" s="259"/>
      <c r="E86" s="255"/>
      <c r="F86" s="259"/>
      <c r="G86" s="259"/>
      <c r="H86" s="255"/>
      <c r="I86" s="271"/>
      <c r="J86" s="269"/>
      <c r="K86" s="259"/>
      <c r="L86" s="275"/>
      <c r="M86" s="269"/>
      <c r="N86" s="259"/>
      <c r="O86" s="278"/>
    </row>
    <row r="87" spans="1:16" ht="16.5" thickBot="1" x14ac:dyDescent="0.3">
      <c r="A87" s="257" t="s">
        <v>101</v>
      </c>
      <c r="B87" s="255"/>
      <c r="C87" s="259"/>
      <c r="D87" s="260">
        <f>+SUM(D74:D85)</f>
        <v>11065990.699999999</v>
      </c>
      <c r="E87" s="255"/>
      <c r="F87" s="259"/>
      <c r="G87" s="260">
        <f>+SUM(G74:G85)</f>
        <v>8713960.4000000004</v>
      </c>
      <c r="H87" s="255"/>
      <c r="I87" s="262" t="s">
        <v>101</v>
      </c>
      <c r="J87" s="270"/>
      <c r="K87" s="259"/>
      <c r="L87" s="260">
        <f>+SUM(L74:L85)</f>
        <v>11065990.699999999</v>
      </c>
      <c r="M87" s="270"/>
      <c r="N87" s="259"/>
      <c r="O87" s="303">
        <f>+SUM(O74:O85)</f>
        <v>8713960.4000000004</v>
      </c>
    </row>
    <row r="88" spans="1:16" ht="15" customHeight="1" thickTop="1" x14ac:dyDescent="0.25">
      <c r="A88" s="292"/>
      <c r="B88" s="293"/>
      <c r="C88" s="264"/>
      <c r="D88" s="264"/>
      <c r="E88" s="264"/>
      <c r="F88" s="264"/>
      <c r="G88" s="264"/>
      <c r="H88" s="307"/>
      <c r="I88" s="295"/>
      <c r="J88" s="264"/>
      <c r="K88" s="294"/>
      <c r="L88" s="294"/>
      <c r="M88" s="294"/>
      <c r="N88" s="294"/>
      <c r="O88" s="297"/>
    </row>
    <row r="89" spans="1:16" x14ac:dyDescent="0.25">
      <c r="A89" s="308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309"/>
    </row>
    <row r="90" spans="1:16" ht="15" customHeight="1" x14ac:dyDescent="0.25">
      <c r="A90" s="238"/>
      <c r="B90" s="219"/>
      <c r="C90" s="219"/>
      <c r="D90" s="220"/>
      <c r="E90" s="220"/>
      <c r="F90" s="219"/>
      <c r="G90" s="219"/>
      <c r="H90" s="229"/>
      <c r="I90" s="220"/>
      <c r="J90" s="220"/>
      <c r="K90" s="219"/>
      <c r="L90" s="220"/>
      <c r="M90" s="220"/>
      <c r="N90" s="219"/>
      <c r="O90" s="224"/>
      <c r="P90" s="275"/>
    </row>
    <row r="91" spans="1:16" x14ac:dyDescent="0.25">
      <c r="A91" s="257" t="s">
        <v>191</v>
      </c>
      <c r="B91" s="310"/>
      <c r="C91" s="275"/>
      <c r="D91" s="229"/>
      <c r="E91" s="229"/>
      <c r="F91" s="229"/>
      <c r="G91" s="229"/>
      <c r="H91" s="229"/>
      <c r="I91" s="229"/>
      <c r="J91" s="229"/>
      <c r="K91" s="219"/>
      <c r="L91" s="219"/>
      <c r="M91" s="219"/>
      <c r="N91" s="219"/>
      <c r="O91" s="311"/>
    </row>
    <row r="92" spans="1:16" ht="12.75" customHeight="1" x14ac:dyDescent="0.25">
      <c r="A92" s="257"/>
      <c r="B92" s="220"/>
      <c r="C92" s="275"/>
      <c r="D92" s="229"/>
      <c r="E92" s="229"/>
      <c r="F92" s="229"/>
      <c r="G92" s="229"/>
      <c r="H92" s="275"/>
      <c r="I92" s="275"/>
      <c r="J92" s="229"/>
      <c r="K92" s="219"/>
      <c r="L92" s="219"/>
      <c r="M92" s="219"/>
      <c r="N92" s="219"/>
      <c r="O92" s="224"/>
    </row>
    <row r="93" spans="1:16" x14ac:dyDescent="0.25">
      <c r="A93" s="257" t="s">
        <v>192</v>
      </c>
      <c r="B93" s="220"/>
      <c r="C93" s="275"/>
      <c r="D93" s="229"/>
      <c r="E93" s="229"/>
      <c r="F93" s="229"/>
      <c r="G93" s="229"/>
      <c r="H93" s="312"/>
      <c r="I93" s="275"/>
      <c r="J93" s="229"/>
      <c r="K93" s="219"/>
      <c r="L93" s="219"/>
      <c r="M93" s="219"/>
      <c r="N93" s="219"/>
      <c r="O93" s="224"/>
    </row>
    <row r="94" spans="1:16" x14ac:dyDescent="0.25">
      <c r="A94" s="313"/>
      <c r="B94" s="220"/>
      <c r="C94" s="275"/>
      <c r="D94" s="229"/>
      <c r="E94" s="229"/>
      <c r="F94" s="229"/>
      <c r="G94" s="229"/>
      <c r="H94" s="314"/>
      <c r="I94" s="275"/>
      <c r="J94" s="229"/>
      <c r="K94" s="219"/>
      <c r="L94" s="219"/>
      <c r="M94" s="219"/>
      <c r="N94" s="219"/>
      <c r="O94" s="224"/>
    </row>
    <row r="95" spans="1:16" x14ac:dyDescent="0.25">
      <c r="A95" s="313"/>
      <c r="B95" s="220"/>
      <c r="C95" s="275"/>
      <c r="D95" s="229"/>
      <c r="E95" s="229"/>
      <c r="F95" s="229"/>
      <c r="G95" s="229"/>
      <c r="H95" s="315"/>
      <c r="I95" s="275"/>
      <c r="J95" s="229"/>
      <c r="K95" s="219"/>
      <c r="L95" s="219"/>
      <c r="M95" s="219"/>
      <c r="N95" s="219"/>
      <c r="O95" s="224"/>
    </row>
    <row r="96" spans="1:16" x14ac:dyDescent="0.25">
      <c r="A96" s="313"/>
      <c r="B96" s="220"/>
      <c r="C96" s="275"/>
      <c r="D96" s="229"/>
      <c r="E96" s="229"/>
      <c r="F96" s="229"/>
      <c r="G96" s="229"/>
      <c r="H96" s="315"/>
      <c r="I96" s="275"/>
      <c r="J96" s="229"/>
      <c r="K96" s="219"/>
      <c r="L96" s="219"/>
      <c r="M96" s="219"/>
      <c r="N96" s="219"/>
      <c r="O96" s="224"/>
    </row>
    <row r="97" spans="1:16" x14ac:dyDescent="0.25">
      <c r="A97" s="313"/>
      <c r="B97" s="220"/>
      <c r="C97" s="275"/>
      <c r="D97" s="229"/>
      <c r="E97" s="229"/>
      <c r="F97" s="229"/>
      <c r="G97" s="229"/>
      <c r="H97" s="275"/>
      <c r="I97" s="275"/>
      <c r="J97" s="229"/>
      <c r="K97" s="219"/>
      <c r="L97" s="219"/>
      <c r="M97" s="219"/>
      <c r="N97" s="219"/>
      <c r="O97" s="224"/>
    </row>
    <row r="98" spans="1:16" ht="20.25" customHeight="1" x14ac:dyDescent="0.25">
      <c r="A98" s="316"/>
      <c r="B98" s="220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8"/>
    </row>
    <row r="99" spans="1:16" ht="20.25" customHeight="1" x14ac:dyDescent="0.25">
      <c r="A99" s="316"/>
      <c r="B99" s="317"/>
      <c r="C99" s="275"/>
      <c r="D99" s="312"/>
      <c r="E99" s="275"/>
      <c r="F99" s="312"/>
      <c r="G99" s="318"/>
      <c r="H99" s="319"/>
      <c r="I99" s="320"/>
      <c r="J99" s="321"/>
      <c r="K99" s="322"/>
      <c r="L99" s="275"/>
      <c r="M99" s="275"/>
      <c r="N99" s="275"/>
      <c r="O99" s="278"/>
    </row>
    <row r="100" spans="1:16" ht="15" customHeight="1" x14ac:dyDescent="0.25">
      <c r="A100" s="316"/>
      <c r="B100" s="275"/>
      <c r="C100" s="323"/>
      <c r="D100" s="324"/>
      <c r="E100" s="324"/>
      <c r="F100" s="324"/>
      <c r="G100" s="324"/>
      <c r="H100" s="219"/>
      <c r="I100" s="325"/>
      <c r="J100" s="314"/>
      <c r="K100" s="275"/>
      <c r="L100" s="314"/>
      <c r="M100" s="314"/>
      <c r="N100" s="275"/>
      <c r="O100" s="278"/>
    </row>
    <row r="101" spans="1:16" x14ac:dyDescent="0.25">
      <c r="A101" s="274"/>
      <c r="B101" s="275"/>
      <c r="C101" s="314"/>
      <c r="D101" s="314"/>
      <c r="E101" s="314"/>
      <c r="F101" s="312"/>
      <c r="G101" s="312"/>
      <c r="H101" s="275"/>
      <c r="I101" s="321"/>
      <c r="J101" s="275"/>
      <c r="K101" s="326"/>
      <c r="L101" s="326"/>
      <c r="M101" s="326"/>
      <c r="N101" s="326"/>
      <c r="O101" s="327"/>
    </row>
    <row r="102" spans="1:16" x14ac:dyDescent="0.25">
      <c r="A102" s="274"/>
      <c r="B102" s="275"/>
      <c r="C102" s="275"/>
      <c r="D102" s="275"/>
      <c r="E102" s="275"/>
      <c r="F102" s="275"/>
      <c r="G102" s="275"/>
      <c r="H102" s="275"/>
      <c r="I102" s="275"/>
      <c r="J102" s="275"/>
      <c r="K102" s="322"/>
      <c r="L102" s="322"/>
      <c r="M102" s="322"/>
      <c r="N102" s="322"/>
      <c r="O102" s="328"/>
      <c r="P102" s="329"/>
    </row>
    <row r="103" spans="1:16" x14ac:dyDescent="0.25">
      <c r="A103" s="330"/>
      <c r="B103" s="296"/>
      <c r="C103" s="296"/>
      <c r="D103" s="296"/>
      <c r="E103" s="296"/>
      <c r="F103" s="296"/>
      <c r="G103" s="296"/>
      <c r="H103" s="296"/>
      <c r="I103" s="331"/>
      <c r="J103" s="296"/>
      <c r="K103" s="332"/>
      <c r="L103" s="296"/>
      <c r="M103" s="296"/>
      <c r="N103" s="296"/>
      <c r="O103" s="333"/>
      <c r="P103" s="329"/>
    </row>
    <row r="104" spans="1:16" x14ac:dyDescent="0.25">
      <c r="A104" s="334"/>
      <c r="B104" s="334"/>
      <c r="C104" s="335"/>
      <c r="D104" s="334"/>
      <c r="E104" s="334"/>
      <c r="F104" s="334"/>
      <c r="G104" s="334"/>
      <c r="I104" s="334"/>
      <c r="J104" s="334"/>
      <c r="K104" s="334"/>
      <c r="L104" s="334"/>
      <c r="M104" s="334"/>
      <c r="N104" s="334"/>
      <c r="O104" s="334"/>
    </row>
    <row r="105" spans="1:16" x14ac:dyDescent="0.25">
      <c r="A105" s="334"/>
      <c r="B105" s="334"/>
      <c r="C105" s="334"/>
      <c r="D105" s="334"/>
      <c r="E105" s="334"/>
      <c r="F105" s="334"/>
      <c r="G105" s="334"/>
      <c r="I105" s="334"/>
      <c r="J105" s="334"/>
      <c r="K105" s="334"/>
      <c r="L105" s="334"/>
      <c r="M105" s="334"/>
      <c r="N105" s="334"/>
      <c r="O105" s="334"/>
    </row>
    <row r="106" spans="1:16" x14ac:dyDescent="0.25">
      <c r="C106" s="336"/>
    </row>
    <row r="108" spans="1:16" ht="14.25" customHeight="1" x14ac:dyDescent="0.25"/>
    <row r="114" spans="1:18" hidden="1" x14ac:dyDescent="0.25"/>
    <row r="115" spans="1:18" hidden="1" x14ac:dyDescent="0.25"/>
    <row r="116" spans="1:18" ht="15.75" hidden="1" customHeight="1" x14ac:dyDescent="0.25"/>
    <row r="117" spans="1:18" ht="12.75" hidden="1" customHeight="1" x14ac:dyDescent="0.25"/>
    <row r="118" spans="1:18" hidden="1" x14ac:dyDescent="0.25"/>
    <row r="119" spans="1:18" hidden="1" x14ac:dyDescent="0.25"/>
    <row r="124" spans="1:18" s="334" customFormat="1" x14ac:dyDescent="0.25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R124" s="337"/>
    </row>
    <row r="125" spans="1:18" s="334" customFormat="1" ht="15.75" customHeight="1" x14ac:dyDescent="0.25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R125" s="337"/>
    </row>
    <row r="126" spans="1:18" s="334" customFormat="1" ht="12.75" customHeight="1" x14ac:dyDescent="0.25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R126" s="337"/>
    </row>
    <row r="127" spans="1:18" s="334" customFormat="1" ht="12.75" customHeight="1" x14ac:dyDescent="0.25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R127" s="337"/>
    </row>
    <row r="128" spans="1:18" s="334" customFormat="1" ht="15.75" customHeight="1" x14ac:dyDescent="0.25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R128" s="337"/>
    </row>
    <row r="129" spans="1:18" s="334" customFormat="1" x14ac:dyDescent="0.25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R129" s="337"/>
    </row>
    <row r="130" spans="1:18" s="334" customFormat="1" x14ac:dyDescent="0.25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R130" s="337"/>
    </row>
    <row r="133" spans="1:18" ht="9.75" customHeight="1" x14ac:dyDescent="0.25"/>
    <row r="134" spans="1:18" ht="10.5" customHeight="1" x14ac:dyDescent="0.25"/>
    <row r="139" spans="1:18" ht="9" customHeight="1" x14ac:dyDescent="0.25"/>
    <row r="140" spans="1:18" ht="12.75" customHeight="1" x14ac:dyDescent="0.25"/>
    <row r="143" spans="1:18" ht="9.75" customHeight="1" x14ac:dyDescent="0.25"/>
    <row r="144" spans="1:18" ht="12.75" customHeight="1" x14ac:dyDescent="0.25"/>
    <row r="147" ht="12" customHeight="1" x14ac:dyDescent="0.25"/>
    <row r="148" ht="14.25" customHeight="1" x14ac:dyDescent="0.25"/>
    <row r="149" ht="11.1" customHeight="1" x14ac:dyDescent="0.25"/>
    <row r="153" ht="10.5" customHeight="1" x14ac:dyDescent="0.25"/>
    <row r="162" spans="18:18" ht="6" customHeight="1" x14ac:dyDescent="0.25">
      <c r="R162" s="208"/>
    </row>
    <row r="168" spans="18:18" ht="3.75" customHeight="1" x14ac:dyDescent="0.25">
      <c r="R168" s="208"/>
    </row>
    <row r="170" spans="18:18" ht="3.75" customHeight="1" x14ac:dyDescent="0.25">
      <c r="R170" s="208"/>
    </row>
    <row r="172" spans="18:18" ht="3.75" customHeight="1" x14ac:dyDescent="0.25">
      <c r="R172" s="208"/>
    </row>
    <row r="173" spans="18:18" ht="18" customHeight="1" x14ac:dyDescent="0.25">
      <c r="R173" s="208"/>
    </row>
    <row r="174" spans="18:18" ht="9.75" customHeight="1" x14ac:dyDescent="0.25">
      <c r="R174" s="208"/>
    </row>
    <row r="180" spans="18:18" ht="9" customHeight="1" x14ac:dyDescent="0.25">
      <c r="R180" s="208"/>
    </row>
    <row r="181" spans="18:18" ht="26.25" customHeight="1" x14ac:dyDescent="0.25">
      <c r="R181" s="208"/>
    </row>
  </sheetData>
  <mergeCells count="6">
    <mergeCell ref="A2:O2"/>
    <mergeCell ref="A4:O4"/>
    <mergeCell ref="M6:N6"/>
    <mergeCell ref="C11:D11"/>
    <mergeCell ref="K11:L11"/>
    <mergeCell ref="K101:N101"/>
  </mergeCells>
  <pageMargins left="0.98425196850393704" right="0.51181102362204722" top="0.98425196850393704" bottom="0.78740157480314965" header="0.51181102362204722" footer="0.51181102362204722"/>
  <pageSetup scale="37" firstPageNumber="4" orientation="portrait" useFirstPageNumber="1" r:id="rId1"/>
  <headerFooter alignWithMargins="0">
    <oddFooter>&amp;C&amp;"Times New Roman,Normal"-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103"/>
  <sheetViews>
    <sheetView view="pageBreakPreview" zoomScale="70" zoomScaleNormal="75" zoomScaleSheetLayoutView="70" zoomScalePageLayoutView="70" workbookViewId="0">
      <selection activeCell="N30" sqref="N30"/>
    </sheetView>
  </sheetViews>
  <sheetFormatPr baseColWidth="10" defaultColWidth="12.6640625" defaultRowHeight="15.75" x14ac:dyDescent="0.25"/>
  <cols>
    <col min="1" max="1" width="55.77734375" style="275" customWidth="1"/>
    <col min="2" max="2" width="3.6640625" style="208" customWidth="1"/>
    <col min="3" max="3" width="5.88671875" style="208" customWidth="1"/>
    <col min="4" max="4" width="11.21875" style="304" customWidth="1"/>
    <col min="5" max="5" width="3.33203125" style="304" customWidth="1"/>
    <col min="6" max="6" width="15.44140625" style="304" customWidth="1"/>
    <col min="7" max="7" width="1.44140625" style="208" customWidth="1"/>
    <col min="8" max="8" width="7.6640625" style="208" customWidth="1"/>
    <col min="9" max="9" width="11.88671875" style="208" customWidth="1"/>
    <col min="10" max="10" width="5.6640625" style="208" customWidth="1"/>
    <col min="11" max="11" width="13.88671875" style="208" customWidth="1"/>
    <col min="12" max="12" width="2.77734375" style="275" customWidth="1"/>
    <col min="13" max="13" width="12.6640625" style="208"/>
    <col min="14" max="14" width="14.77734375" style="275" bestFit="1" customWidth="1"/>
    <col min="15" max="256" width="12.6640625" style="208"/>
    <col min="257" max="257" width="55.77734375" style="208" customWidth="1"/>
    <col min="258" max="258" width="3.6640625" style="208" customWidth="1"/>
    <col min="259" max="259" width="5.88671875" style="208" customWidth="1"/>
    <col min="260" max="260" width="11.21875" style="208" customWidth="1"/>
    <col min="261" max="261" width="3.33203125" style="208" customWidth="1"/>
    <col min="262" max="262" width="15.44140625" style="208" customWidth="1"/>
    <col min="263" max="263" width="1.44140625" style="208" customWidth="1"/>
    <col min="264" max="264" width="7.6640625" style="208" customWidth="1"/>
    <col min="265" max="265" width="11.88671875" style="208" customWidth="1"/>
    <col min="266" max="266" width="5.6640625" style="208" customWidth="1"/>
    <col min="267" max="267" width="13.88671875" style="208" customWidth="1"/>
    <col min="268" max="268" width="2.77734375" style="208" customWidth="1"/>
    <col min="269" max="269" width="12.6640625" style="208"/>
    <col min="270" max="270" width="14.77734375" style="208" bestFit="1" customWidth="1"/>
    <col min="271" max="512" width="12.6640625" style="208"/>
    <col min="513" max="513" width="55.77734375" style="208" customWidth="1"/>
    <col min="514" max="514" width="3.6640625" style="208" customWidth="1"/>
    <col min="515" max="515" width="5.88671875" style="208" customWidth="1"/>
    <col min="516" max="516" width="11.21875" style="208" customWidth="1"/>
    <col min="517" max="517" width="3.33203125" style="208" customWidth="1"/>
    <col min="518" max="518" width="15.44140625" style="208" customWidth="1"/>
    <col min="519" max="519" width="1.44140625" style="208" customWidth="1"/>
    <col min="520" max="520" width="7.6640625" style="208" customWidth="1"/>
    <col min="521" max="521" width="11.88671875" style="208" customWidth="1"/>
    <col min="522" max="522" width="5.6640625" style="208" customWidth="1"/>
    <col min="523" max="523" width="13.88671875" style="208" customWidth="1"/>
    <col min="524" max="524" width="2.77734375" style="208" customWidth="1"/>
    <col min="525" max="525" width="12.6640625" style="208"/>
    <col min="526" max="526" width="14.77734375" style="208" bestFit="1" customWidth="1"/>
    <col min="527" max="768" width="12.6640625" style="208"/>
    <col min="769" max="769" width="55.77734375" style="208" customWidth="1"/>
    <col min="770" max="770" width="3.6640625" style="208" customWidth="1"/>
    <col min="771" max="771" width="5.88671875" style="208" customWidth="1"/>
    <col min="772" max="772" width="11.21875" style="208" customWidth="1"/>
    <col min="773" max="773" width="3.33203125" style="208" customWidth="1"/>
    <col min="774" max="774" width="15.44140625" style="208" customWidth="1"/>
    <col min="775" max="775" width="1.44140625" style="208" customWidth="1"/>
    <col min="776" max="776" width="7.6640625" style="208" customWidth="1"/>
    <col min="777" max="777" width="11.88671875" style="208" customWidth="1"/>
    <col min="778" max="778" width="5.6640625" style="208" customWidth="1"/>
    <col min="779" max="779" width="13.88671875" style="208" customWidth="1"/>
    <col min="780" max="780" width="2.77734375" style="208" customWidth="1"/>
    <col min="781" max="781" width="12.6640625" style="208"/>
    <col min="782" max="782" width="14.77734375" style="208" bestFit="1" customWidth="1"/>
    <col min="783" max="1024" width="12.6640625" style="208"/>
    <col min="1025" max="1025" width="55.77734375" style="208" customWidth="1"/>
    <col min="1026" max="1026" width="3.6640625" style="208" customWidth="1"/>
    <col min="1027" max="1027" width="5.88671875" style="208" customWidth="1"/>
    <col min="1028" max="1028" width="11.21875" style="208" customWidth="1"/>
    <col min="1029" max="1029" width="3.33203125" style="208" customWidth="1"/>
    <col min="1030" max="1030" width="15.44140625" style="208" customWidth="1"/>
    <col min="1031" max="1031" width="1.44140625" style="208" customWidth="1"/>
    <col min="1032" max="1032" width="7.6640625" style="208" customWidth="1"/>
    <col min="1033" max="1033" width="11.88671875" style="208" customWidth="1"/>
    <col min="1034" max="1034" width="5.6640625" style="208" customWidth="1"/>
    <col min="1035" max="1035" width="13.88671875" style="208" customWidth="1"/>
    <col min="1036" max="1036" width="2.77734375" style="208" customWidth="1"/>
    <col min="1037" max="1037" width="12.6640625" style="208"/>
    <col min="1038" max="1038" width="14.77734375" style="208" bestFit="1" customWidth="1"/>
    <col min="1039" max="1280" width="12.6640625" style="208"/>
    <col min="1281" max="1281" width="55.77734375" style="208" customWidth="1"/>
    <col min="1282" max="1282" width="3.6640625" style="208" customWidth="1"/>
    <col min="1283" max="1283" width="5.88671875" style="208" customWidth="1"/>
    <col min="1284" max="1284" width="11.21875" style="208" customWidth="1"/>
    <col min="1285" max="1285" width="3.33203125" style="208" customWidth="1"/>
    <col min="1286" max="1286" width="15.44140625" style="208" customWidth="1"/>
    <col min="1287" max="1287" width="1.44140625" style="208" customWidth="1"/>
    <col min="1288" max="1288" width="7.6640625" style="208" customWidth="1"/>
    <col min="1289" max="1289" width="11.88671875" style="208" customWidth="1"/>
    <col min="1290" max="1290" width="5.6640625" style="208" customWidth="1"/>
    <col min="1291" max="1291" width="13.88671875" style="208" customWidth="1"/>
    <col min="1292" max="1292" width="2.77734375" style="208" customWidth="1"/>
    <col min="1293" max="1293" width="12.6640625" style="208"/>
    <col min="1294" max="1294" width="14.77734375" style="208" bestFit="1" customWidth="1"/>
    <col min="1295" max="1536" width="12.6640625" style="208"/>
    <col min="1537" max="1537" width="55.77734375" style="208" customWidth="1"/>
    <col min="1538" max="1538" width="3.6640625" style="208" customWidth="1"/>
    <col min="1539" max="1539" width="5.88671875" style="208" customWidth="1"/>
    <col min="1540" max="1540" width="11.21875" style="208" customWidth="1"/>
    <col min="1541" max="1541" width="3.33203125" style="208" customWidth="1"/>
    <col min="1542" max="1542" width="15.44140625" style="208" customWidth="1"/>
    <col min="1543" max="1543" width="1.44140625" style="208" customWidth="1"/>
    <col min="1544" max="1544" width="7.6640625" style="208" customWidth="1"/>
    <col min="1545" max="1545" width="11.88671875" style="208" customWidth="1"/>
    <col min="1546" max="1546" width="5.6640625" style="208" customWidth="1"/>
    <col min="1547" max="1547" width="13.88671875" style="208" customWidth="1"/>
    <col min="1548" max="1548" width="2.77734375" style="208" customWidth="1"/>
    <col min="1549" max="1549" width="12.6640625" style="208"/>
    <col min="1550" max="1550" width="14.77734375" style="208" bestFit="1" customWidth="1"/>
    <col min="1551" max="1792" width="12.6640625" style="208"/>
    <col min="1793" max="1793" width="55.77734375" style="208" customWidth="1"/>
    <col min="1794" max="1794" width="3.6640625" style="208" customWidth="1"/>
    <col min="1795" max="1795" width="5.88671875" style="208" customWidth="1"/>
    <col min="1796" max="1796" width="11.21875" style="208" customWidth="1"/>
    <col min="1797" max="1797" width="3.33203125" style="208" customWidth="1"/>
    <col min="1798" max="1798" width="15.44140625" style="208" customWidth="1"/>
    <col min="1799" max="1799" width="1.44140625" style="208" customWidth="1"/>
    <col min="1800" max="1800" width="7.6640625" style="208" customWidth="1"/>
    <col min="1801" max="1801" width="11.88671875" style="208" customWidth="1"/>
    <col min="1802" max="1802" width="5.6640625" style="208" customWidth="1"/>
    <col min="1803" max="1803" width="13.88671875" style="208" customWidth="1"/>
    <col min="1804" max="1804" width="2.77734375" style="208" customWidth="1"/>
    <col min="1805" max="1805" width="12.6640625" style="208"/>
    <col min="1806" max="1806" width="14.77734375" style="208" bestFit="1" customWidth="1"/>
    <col min="1807" max="2048" width="12.6640625" style="208"/>
    <col min="2049" max="2049" width="55.77734375" style="208" customWidth="1"/>
    <col min="2050" max="2050" width="3.6640625" style="208" customWidth="1"/>
    <col min="2051" max="2051" width="5.88671875" style="208" customWidth="1"/>
    <col min="2052" max="2052" width="11.21875" style="208" customWidth="1"/>
    <col min="2053" max="2053" width="3.33203125" style="208" customWidth="1"/>
    <col min="2054" max="2054" width="15.44140625" style="208" customWidth="1"/>
    <col min="2055" max="2055" width="1.44140625" style="208" customWidth="1"/>
    <col min="2056" max="2056" width="7.6640625" style="208" customWidth="1"/>
    <col min="2057" max="2057" width="11.88671875" style="208" customWidth="1"/>
    <col min="2058" max="2058" width="5.6640625" style="208" customWidth="1"/>
    <col min="2059" max="2059" width="13.88671875" style="208" customWidth="1"/>
    <col min="2060" max="2060" width="2.77734375" style="208" customWidth="1"/>
    <col min="2061" max="2061" width="12.6640625" style="208"/>
    <col min="2062" max="2062" width="14.77734375" style="208" bestFit="1" customWidth="1"/>
    <col min="2063" max="2304" width="12.6640625" style="208"/>
    <col min="2305" max="2305" width="55.77734375" style="208" customWidth="1"/>
    <col min="2306" max="2306" width="3.6640625" style="208" customWidth="1"/>
    <col min="2307" max="2307" width="5.88671875" style="208" customWidth="1"/>
    <col min="2308" max="2308" width="11.21875" style="208" customWidth="1"/>
    <col min="2309" max="2309" width="3.33203125" style="208" customWidth="1"/>
    <col min="2310" max="2310" width="15.44140625" style="208" customWidth="1"/>
    <col min="2311" max="2311" width="1.44140625" style="208" customWidth="1"/>
    <col min="2312" max="2312" width="7.6640625" style="208" customWidth="1"/>
    <col min="2313" max="2313" width="11.88671875" style="208" customWidth="1"/>
    <col min="2314" max="2314" width="5.6640625" style="208" customWidth="1"/>
    <col min="2315" max="2315" width="13.88671875" style="208" customWidth="1"/>
    <col min="2316" max="2316" width="2.77734375" style="208" customWidth="1"/>
    <col min="2317" max="2317" width="12.6640625" style="208"/>
    <col min="2318" max="2318" width="14.77734375" style="208" bestFit="1" customWidth="1"/>
    <col min="2319" max="2560" width="12.6640625" style="208"/>
    <col min="2561" max="2561" width="55.77734375" style="208" customWidth="1"/>
    <col min="2562" max="2562" width="3.6640625" style="208" customWidth="1"/>
    <col min="2563" max="2563" width="5.88671875" style="208" customWidth="1"/>
    <col min="2564" max="2564" width="11.21875" style="208" customWidth="1"/>
    <col min="2565" max="2565" width="3.33203125" style="208" customWidth="1"/>
    <col min="2566" max="2566" width="15.44140625" style="208" customWidth="1"/>
    <col min="2567" max="2567" width="1.44140625" style="208" customWidth="1"/>
    <col min="2568" max="2568" width="7.6640625" style="208" customWidth="1"/>
    <col min="2569" max="2569" width="11.88671875" style="208" customWidth="1"/>
    <col min="2570" max="2570" width="5.6640625" style="208" customWidth="1"/>
    <col min="2571" max="2571" width="13.88671875" style="208" customWidth="1"/>
    <col min="2572" max="2572" width="2.77734375" style="208" customWidth="1"/>
    <col min="2573" max="2573" width="12.6640625" style="208"/>
    <col min="2574" max="2574" width="14.77734375" style="208" bestFit="1" customWidth="1"/>
    <col min="2575" max="2816" width="12.6640625" style="208"/>
    <col min="2817" max="2817" width="55.77734375" style="208" customWidth="1"/>
    <col min="2818" max="2818" width="3.6640625" style="208" customWidth="1"/>
    <col min="2819" max="2819" width="5.88671875" style="208" customWidth="1"/>
    <col min="2820" max="2820" width="11.21875" style="208" customWidth="1"/>
    <col min="2821" max="2821" width="3.33203125" style="208" customWidth="1"/>
    <col min="2822" max="2822" width="15.44140625" style="208" customWidth="1"/>
    <col min="2823" max="2823" width="1.44140625" style="208" customWidth="1"/>
    <col min="2824" max="2824" width="7.6640625" style="208" customWidth="1"/>
    <col min="2825" max="2825" width="11.88671875" style="208" customWidth="1"/>
    <col min="2826" max="2826" width="5.6640625" style="208" customWidth="1"/>
    <col min="2827" max="2827" width="13.88671875" style="208" customWidth="1"/>
    <col min="2828" max="2828" width="2.77734375" style="208" customWidth="1"/>
    <col min="2829" max="2829" width="12.6640625" style="208"/>
    <col min="2830" max="2830" width="14.77734375" style="208" bestFit="1" customWidth="1"/>
    <col min="2831" max="3072" width="12.6640625" style="208"/>
    <col min="3073" max="3073" width="55.77734375" style="208" customWidth="1"/>
    <col min="3074" max="3074" width="3.6640625" style="208" customWidth="1"/>
    <col min="3075" max="3075" width="5.88671875" style="208" customWidth="1"/>
    <col min="3076" max="3076" width="11.21875" style="208" customWidth="1"/>
    <col min="3077" max="3077" width="3.33203125" style="208" customWidth="1"/>
    <col min="3078" max="3078" width="15.44140625" style="208" customWidth="1"/>
    <col min="3079" max="3079" width="1.44140625" style="208" customWidth="1"/>
    <col min="3080" max="3080" width="7.6640625" style="208" customWidth="1"/>
    <col min="3081" max="3081" width="11.88671875" style="208" customWidth="1"/>
    <col min="3082" max="3082" width="5.6640625" style="208" customWidth="1"/>
    <col min="3083" max="3083" width="13.88671875" style="208" customWidth="1"/>
    <col min="3084" max="3084" width="2.77734375" style="208" customWidth="1"/>
    <col min="3085" max="3085" width="12.6640625" style="208"/>
    <col min="3086" max="3086" width="14.77734375" style="208" bestFit="1" customWidth="1"/>
    <col min="3087" max="3328" width="12.6640625" style="208"/>
    <col min="3329" max="3329" width="55.77734375" style="208" customWidth="1"/>
    <col min="3330" max="3330" width="3.6640625" style="208" customWidth="1"/>
    <col min="3331" max="3331" width="5.88671875" style="208" customWidth="1"/>
    <col min="3332" max="3332" width="11.21875" style="208" customWidth="1"/>
    <col min="3333" max="3333" width="3.33203125" style="208" customWidth="1"/>
    <col min="3334" max="3334" width="15.44140625" style="208" customWidth="1"/>
    <col min="3335" max="3335" width="1.44140625" style="208" customWidth="1"/>
    <col min="3336" max="3336" width="7.6640625" style="208" customWidth="1"/>
    <col min="3337" max="3337" width="11.88671875" style="208" customWidth="1"/>
    <col min="3338" max="3338" width="5.6640625" style="208" customWidth="1"/>
    <col min="3339" max="3339" width="13.88671875" style="208" customWidth="1"/>
    <col min="3340" max="3340" width="2.77734375" style="208" customWidth="1"/>
    <col min="3341" max="3341" width="12.6640625" style="208"/>
    <col min="3342" max="3342" width="14.77734375" style="208" bestFit="1" customWidth="1"/>
    <col min="3343" max="3584" width="12.6640625" style="208"/>
    <col min="3585" max="3585" width="55.77734375" style="208" customWidth="1"/>
    <col min="3586" max="3586" width="3.6640625" style="208" customWidth="1"/>
    <col min="3587" max="3587" width="5.88671875" style="208" customWidth="1"/>
    <col min="3588" max="3588" width="11.21875" style="208" customWidth="1"/>
    <col min="3589" max="3589" width="3.33203125" style="208" customWidth="1"/>
    <col min="3590" max="3590" width="15.44140625" style="208" customWidth="1"/>
    <col min="3591" max="3591" width="1.44140625" style="208" customWidth="1"/>
    <col min="3592" max="3592" width="7.6640625" style="208" customWidth="1"/>
    <col min="3593" max="3593" width="11.88671875" style="208" customWidth="1"/>
    <col min="3594" max="3594" width="5.6640625" style="208" customWidth="1"/>
    <col min="3595" max="3595" width="13.88671875" style="208" customWidth="1"/>
    <col min="3596" max="3596" width="2.77734375" style="208" customWidth="1"/>
    <col min="3597" max="3597" width="12.6640625" style="208"/>
    <col min="3598" max="3598" width="14.77734375" style="208" bestFit="1" customWidth="1"/>
    <col min="3599" max="3840" width="12.6640625" style="208"/>
    <col min="3841" max="3841" width="55.77734375" style="208" customWidth="1"/>
    <col min="3842" max="3842" width="3.6640625" style="208" customWidth="1"/>
    <col min="3843" max="3843" width="5.88671875" style="208" customWidth="1"/>
    <col min="3844" max="3844" width="11.21875" style="208" customWidth="1"/>
    <col min="3845" max="3845" width="3.33203125" style="208" customWidth="1"/>
    <col min="3846" max="3846" width="15.44140625" style="208" customWidth="1"/>
    <col min="3847" max="3847" width="1.44140625" style="208" customWidth="1"/>
    <col min="3848" max="3848" width="7.6640625" style="208" customWidth="1"/>
    <col min="3849" max="3849" width="11.88671875" style="208" customWidth="1"/>
    <col min="3850" max="3850" width="5.6640625" style="208" customWidth="1"/>
    <col min="3851" max="3851" width="13.88671875" style="208" customWidth="1"/>
    <col min="3852" max="3852" width="2.77734375" style="208" customWidth="1"/>
    <col min="3853" max="3853" width="12.6640625" style="208"/>
    <col min="3854" max="3854" width="14.77734375" style="208" bestFit="1" customWidth="1"/>
    <col min="3855" max="4096" width="12.6640625" style="208"/>
    <col min="4097" max="4097" width="55.77734375" style="208" customWidth="1"/>
    <col min="4098" max="4098" width="3.6640625" style="208" customWidth="1"/>
    <col min="4099" max="4099" width="5.88671875" style="208" customWidth="1"/>
    <col min="4100" max="4100" width="11.21875" style="208" customWidth="1"/>
    <col min="4101" max="4101" width="3.33203125" style="208" customWidth="1"/>
    <col min="4102" max="4102" width="15.44140625" style="208" customWidth="1"/>
    <col min="4103" max="4103" width="1.44140625" style="208" customWidth="1"/>
    <col min="4104" max="4104" width="7.6640625" style="208" customWidth="1"/>
    <col min="4105" max="4105" width="11.88671875" style="208" customWidth="1"/>
    <col min="4106" max="4106" width="5.6640625" style="208" customWidth="1"/>
    <col min="4107" max="4107" width="13.88671875" style="208" customWidth="1"/>
    <col min="4108" max="4108" width="2.77734375" style="208" customWidth="1"/>
    <col min="4109" max="4109" width="12.6640625" style="208"/>
    <col min="4110" max="4110" width="14.77734375" style="208" bestFit="1" customWidth="1"/>
    <col min="4111" max="4352" width="12.6640625" style="208"/>
    <col min="4353" max="4353" width="55.77734375" style="208" customWidth="1"/>
    <col min="4354" max="4354" width="3.6640625" style="208" customWidth="1"/>
    <col min="4355" max="4355" width="5.88671875" style="208" customWidth="1"/>
    <col min="4356" max="4356" width="11.21875" style="208" customWidth="1"/>
    <col min="4357" max="4357" width="3.33203125" style="208" customWidth="1"/>
    <col min="4358" max="4358" width="15.44140625" style="208" customWidth="1"/>
    <col min="4359" max="4359" width="1.44140625" style="208" customWidth="1"/>
    <col min="4360" max="4360" width="7.6640625" style="208" customWidth="1"/>
    <col min="4361" max="4361" width="11.88671875" style="208" customWidth="1"/>
    <col min="4362" max="4362" width="5.6640625" style="208" customWidth="1"/>
    <col min="4363" max="4363" width="13.88671875" style="208" customWidth="1"/>
    <col min="4364" max="4364" width="2.77734375" style="208" customWidth="1"/>
    <col min="4365" max="4365" width="12.6640625" style="208"/>
    <col min="4366" max="4366" width="14.77734375" style="208" bestFit="1" customWidth="1"/>
    <col min="4367" max="4608" width="12.6640625" style="208"/>
    <col min="4609" max="4609" width="55.77734375" style="208" customWidth="1"/>
    <col min="4610" max="4610" width="3.6640625" style="208" customWidth="1"/>
    <col min="4611" max="4611" width="5.88671875" style="208" customWidth="1"/>
    <col min="4612" max="4612" width="11.21875" style="208" customWidth="1"/>
    <col min="4613" max="4613" width="3.33203125" style="208" customWidth="1"/>
    <col min="4614" max="4614" width="15.44140625" style="208" customWidth="1"/>
    <col min="4615" max="4615" width="1.44140625" style="208" customWidth="1"/>
    <col min="4616" max="4616" width="7.6640625" style="208" customWidth="1"/>
    <col min="4617" max="4617" width="11.88671875" style="208" customWidth="1"/>
    <col min="4618" max="4618" width="5.6640625" style="208" customWidth="1"/>
    <col min="4619" max="4619" width="13.88671875" style="208" customWidth="1"/>
    <col min="4620" max="4620" width="2.77734375" style="208" customWidth="1"/>
    <col min="4621" max="4621" width="12.6640625" style="208"/>
    <col min="4622" max="4622" width="14.77734375" style="208" bestFit="1" customWidth="1"/>
    <col min="4623" max="4864" width="12.6640625" style="208"/>
    <col min="4865" max="4865" width="55.77734375" style="208" customWidth="1"/>
    <col min="4866" max="4866" width="3.6640625" style="208" customWidth="1"/>
    <col min="4867" max="4867" width="5.88671875" style="208" customWidth="1"/>
    <col min="4868" max="4868" width="11.21875" style="208" customWidth="1"/>
    <col min="4869" max="4869" width="3.33203125" style="208" customWidth="1"/>
    <col min="4870" max="4870" width="15.44140625" style="208" customWidth="1"/>
    <col min="4871" max="4871" width="1.44140625" style="208" customWidth="1"/>
    <col min="4872" max="4872" width="7.6640625" style="208" customWidth="1"/>
    <col min="4873" max="4873" width="11.88671875" style="208" customWidth="1"/>
    <col min="4874" max="4874" width="5.6640625" style="208" customWidth="1"/>
    <col min="4875" max="4875" width="13.88671875" style="208" customWidth="1"/>
    <col min="4876" max="4876" width="2.77734375" style="208" customWidth="1"/>
    <col min="4877" max="4877" width="12.6640625" style="208"/>
    <col min="4878" max="4878" width="14.77734375" style="208" bestFit="1" customWidth="1"/>
    <col min="4879" max="5120" width="12.6640625" style="208"/>
    <col min="5121" max="5121" width="55.77734375" style="208" customWidth="1"/>
    <col min="5122" max="5122" width="3.6640625" style="208" customWidth="1"/>
    <col min="5123" max="5123" width="5.88671875" style="208" customWidth="1"/>
    <col min="5124" max="5124" width="11.21875" style="208" customWidth="1"/>
    <col min="5125" max="5125" width="3.33203125" style="208" customWidth="1"/>
    <col min="5126" max="5126" width="15.44140625" style="208" customWidth="1"/>
    <col min="5127" max="5127" width="1.44140625" style="208" customWidth="1"/>
    <col min="5128" max="5128" width="7.6640625" style="208" customWidth="1"/>
    <col min="5129" max="5129" width="11.88671875" style="208" customWidth="1"/>
    <col min="5130" max="5130" width="5.6640625" style="208" customWidth="1"/>
    <col min="5131" max="5131" width="13.88671875" style="208" customWidth="1"/>
    <col min="5132" max="5132" width="2.77734375" style="208" customWidth="1"/>
    <col min="5133" max="5133" width="12.6640625" style="208"/>
    <col min="5134" max="5134" width="14.77734375" style="208" bestFit="1" customWidth="1"/>
    <col min="5135" max="5376" width="12.6640625" style="208"/>
    <col min="5377" max="5377" width="55.77734375" style="208" customWidth="1"/>
    <col min="5378" max="5378" width="3.6640625" style="208" customWidth="1"/>
    <col min="5379" max="5379" width="5.88671875" style="208" customWidth="1"/>
    <col min="5380" max="5380" width="11.21875" style="208" customWidth="1"/>
    <col min="5381" max="5381" width="3.33203125" style="208" customWidth="1"/>
    <col min="5382" max="5382" width="15.44140625" style="208" customWidth="1"/>
    <col min="5383" max="5383" width="1.44140625" style="208" customWidth="1"/>
    <col min="5384" max="5384" width="7.6640625" style="208" customWidth="1"/>
    <col min="5385" max="5385" width="11.88671875" style="208" customWidth="1"/>
    <col min="5386" max="5386" width="5.6640625" style="208" customWidth="1"/>
    <col min="5387" max="5387" width="13.88671875" style="208" customWidth="1"/>
    <col min="5388" max="5388" width="2.77734375" style="208" customWidth="1"/>
    <col min="5389" max="5389" width="12.6640625" style="208"/>
    <col min="5390" max="5390" width="14.77734375" style="208" bestFit="1" customWidth="1"/>
    <col min="5391" max="5632" width="12.6640625" style="208"/>
    <col min="5633" max="5633" width="55.77734375" style="208" customWidth="1"/>
    <col min="5634" max="5634" width="3.6640625" style="208" customWidth="1"/>
    <col min="5635" max="5635" width="5.88671875" style="208" customWidth="1"/>
    <col min="5636" max="5636" width="11.21875" style="208" customWidth="1"/>
    <col min="5637" max="5637" width="3.33203125" style="208" customWidth="1"/>
    <col min="5638" max="5638" width="15.44140625" style="208" customWidth="1"/>
    <col min="5639" max="5639" width="1.44140625" style="208" customWidth="1"/>
    <col min="5640" max="5640" width="7.6640625" style="208" customWidth="1"/>
    <col min="5641" max="5641" width="11.88671875" style="208" customWidth="1"/>
    <col min="5642" max="5642" width="5.6640625" style="208" customWidth="1"/>
    <col min="5643" max="5643" width="13.88671875" style="208" customWidth="1"/>
    <col min="5644" max="5644" width="2.77734375" style="208" customWidth="1"/>
    <col min="5645" max="5645" width="12.6640625" style="208"/>
    <col min="5646" max="5646" width="14.77734375" style="208" bestFit="1" customWidth="1"/>
    <col min="5647" max="5888" width="12.6640625" style="208"/>
    <col min="5889" max="5889" width="55.77734375" style="208" customWidth="1"/>
    <col min="5890" max="5890" width="3.6640625" style="208" customWidth="1"/>
    <col min="5891" max="5891" width="5.88671875" style="208" customWidth="1"/>
    <col min="5892" max="5892" width="11.21875" style="208" customWidth="1"/>
    <col min="5893" max="5893" width="3.33203125" style="208" customWidth="1"/>
    <col min="5894" max="5894" width="15.44140625" style="208" customWidth="1"/>
    <col min="5895" max="5895" width="1.44140625" style="208" customWidth="1"/>
    <col min="5896" max="5896" width="7.6640625" style="208" customWidth="1"/>
    <col min="5897" max="5897" width="11.88671875" style="208" customWidth="1"/>
    <col min="5898" max="5898" width="5.6640625" style="208" customWidth="1"/>
    <col min="5899" max="5899" width="13.88671875" style="208" customWidth="1"/>
    <col min="5900" max="5900" width="2.77734375" style="208" customWidth="1"/>
    <col min="5901" max="5901" width="12.6640625" style="208"/>
    <col min="5902" max="5902" width="14.77734375" style="208" bestFit="1" customWidth="1"/>
    <col min="5903" max="6144" width="12.6640625" style="208"/>
    <col min="6145" max="6145" width="55.77734375" style="208" customWidth="1"/>
    <col min="6146" max="6146" width="3.6640625" style="208" customWidth="1"/>
    <col min="6147" max="6147" width="5.88671875" style="208" customWidth="1"/>
    <col min="6148" max="6148" width="11.21875" style="208" customWidth="1"/>
    <col min="6149" max="6149" width="3.33203125" style="208" customWidth="1"/>
    <col min="6150" max="6150" width="15.44140625" style="208" customWidth="1"/>
    <col min="6151" max="6151" width="1.44140625" style="208" customWidth="1"/>
    <col min="6152" max="6152" width="7.6640625" style="208" customWidth="1"/>
    <col min="6153" max="6153" width="11.88671875" style="208" customWidth="1"/>
    <col min="6154" max="6154" width="5.6640625" style="208" customWidth="1"/>
    <col min="6155" max="6155" width="13.88671875" style="208" customWidth="1"/>
    <col min="6156" max="6156" width="2.77734375" style="208" customWidth="1"/>
    <col min="6157" max="6157" width="12.6640625" style="208"/>
    <col min="6158" max="6158" width="14.77734375" style="208" bestFit="1" customWidth="1"/>
    <col min="6159" max="6400" width="12.6640625" style="208"/>
    <col min="6401" max="6401" width="55.77734375" style="208" customWidth="1"/>
    <col min="6402" max="6402" width="3.6640625" style="208" customWidth="1"/>
    <col min="6403" max="6403" width="5.88671875" style="208" customWidth="1"/>
    <col min="6404" max="6404" width="11.21875" style="208" customWidth="1"/>
    <col min="6405" max="6405" width="3.33203125" style="208" customWidth="1"/>
    <col min="6406" max="6406" width="15.44140625" style="208" customWidth="1"/>
    <col min="6407" max="6407" width="1.44140625" style="208" customWidth="1"/>
    <col min="6408" max="6408" width="7.6640625" style="208" customWidth="1"/>
    <col min="6409" max="6409" width="11.88671875" style="208" customWidth="1"/>
    <col min="6410" max="6410" width="5.6640625" style="208" customWidth="1"/>
    <col min="6411" max="6411" width="13.88671875" style="208" customWidth="1"/>
    <col min="6412" max="6412" width="2.77734375" style="208" customWidth="1"/>
    <col min="6413" max="6413" width="12.6640625" style="208"/>
    <col min="6414" max="6414" width="14.77734375" style="208" bestFit="1" customWidth="1"/>
    <col min="6415" max="6656" width="12.6640625" style="208"/>
    <col min="6657" max="6657" width="55.77734375" style="208" customWidth="1"/>
    <col min="6658" max="6658" width="3.6640625" style="208" customWidth="1"/>
    <col min="6659" max="6659" width="5.88671875" style="208" customWidth="1"/>
    <col min="6660" max="6660" width="11.21875" style="208" customWidth="1"/>
    <col min="6661" max="6661" width="3.33203125" style="208" customWidth="1"/>
    <col min="6662" max="6662" width="15.44140625" style="208" customWidth="1"/>
    <col min="6663" max="6663" width="1.44140625" style="208" customWidth="1"/>
    <col min="6664" max="6664" width="7.6640625" style="208" customWidth="1"/>
    <col min="6665" max="6665" width="11.88671875" style="208" customWidth="1"/>
    <col min="6666" max="6666" width="5.6640625" style="208" customWidth="1"/>
    <col min="6667" max="6667" width="13.88671875" style="208" customWidth="1"/>
    <col min="6668" max="6668" width="2.77734375" style="208" customWidth="1"/>
    <col min="6669" max="6669" width="12.6640625" style="208"/>
    <col min="6670" max="6670" width="14.77734375" style="208" bestFit="1" customWidth="1"/>
    <col min="6671" max="6912" width="12.6640625" style="208"/>
    <col min="6913" max="6913" width="55.77734375" style="208" customWidth="1"/>
    <col min="6914" max="6914" width="3.6640625" style="208" customWidth="1"/>
    <col min="6915" max="6915" width="5.88671875" style="208" customWidth="1"/>
    <col min="6916" max="6916" width="11.21875" style="208" customWidth="1"/>
    <col min="6917" max="6917" width="3.33203125" style="208" customWidth="1"/>
    <col min="6918" max="6918" width="15.44140625" style="208" customWidth="1"/>
    <col min="6919" max="6919" width="1.44140625" style="208" customWidth="1"/>
    <col min="6920" max="6920" width="7.6640625" style="208" customWidth="1"/>
    <col min="6921" max="6921" width="11.88671875" style="208" customWidth="1"/>
    <col min="6922" max="6922" width="5.6640625" style="208" customWidth="1"/>
    <col min="6923" max="6923" width="13.88671875" style="208" customWidth="1"/>
    <col min="6924" max="6924" width="2.77734375" style="208" customWidth="1"/>
    <col min="6925" max="6925" width="12.6640625" style="208"/>
    <col min="6926" max="6926" width="14.77734375" style="208" bestFit="1" customWidth="1"/>
    <col min="6927" max="7168" width="12.6640625" style="208"/>
    <col min="7169" max="7169" width="55.77734375" style="208" customWidth="1"/>
    <col min="7170" max="7170" width="3.6640625" style="208" customWidth="1"/>
    <col min="7171" max="7171" width="5.88671875" style="208" customWidth="1"/>
    <col min="7172" max="7172" width="11.21875" style="208" customWidth="1"/>
    <col min="7173" max="7173" width="3.33203125" style="208" customWidth="1"/>
    <col min="7174" max="7174" width="15.44140625" style="208" customWidth="1"/>
    <col min="7175" max="7175" width="1.44140625" style="208" customWidth="1"/>
    <col min="7176" max="7176" width="7.6640625" style="208" customWidth="1"/>
    <col min="7177" max="7177" width="11.88671875" style="208" customWidth="1"/>
    <col min="7178" max="7178" width="5.6640625" style="208" customWidth="1"/>
    <col min="7179" max="7179" width="13.88671875" style="208" customWidth="1"/>
    <col min="7180" max="7180" width="2.77734375" style="208" customWidth="1"/>
    <col min="7181" max="7181" width="12.6640625" style="208"/>
    <col min="7182" max="7182" width="14.77734375" style="208" bestFit="1" customWidth="1"/>
    <col min="7183" max="7424" width="12.6640625" style="208"/>
    <col min="7425" max="7425" width="55.77734375" style="208" customWidth="1"/>
    <col min="7426" max="7426" width="3.6640625" style="208" customWidth="1"/>
    <col min="7427" max="7427" width="5.88671875" style="208" customWidth="1"/>
    <col min="7428" max="7428" width="11.21875" style="208" customWidth="1"/>
    <col min="7429" max="7429" width="3.33203125" style="208" customWidth="1"/>
    <col min="7430" max="7430" width="15.44140625" style="208" customWidth="1"/>
    <col min="7431" max="7431" width="1.44140625" style="208" customWidth="1"/>
    <col min="7432" max="7432" width="7.6640625" style="208" customWidth="1"/>
    <col min="7433" max="7433" width="11.88671875" style="208" customWidth="1"/>
    <col min="7434" max="7434" width="5.6640625" style="208" customWidth="1"/>
    <col min="7435" max="7435" width="13.88671875" style="208" customWidth="1"/>
    <col min="7436" max="7436" width="2.77734375" style="208" customWidth="1"/>
    <col min="7437" max="7437" width="12.6640625" style="208"/>
    <col min="7438" max="7438" width="14.77734375" style="208" bestFit="1" customWidth="1"/>
    <col min="7439" max="7680" width="12.6640625" style="208"/>
    <col min="7681" max="7681" width="55.77734375" style="208" customWidth="1"/>
    <col min="7682" max="7682" width="3.6640625" style="208" customWidth="1"/>
    <col min="7683" max="7683" width="5.88671875" style="208" customWidth="1"/>
    <col min="7684" max="7684" width="11.21875" style="208" customWidth="1"/>
    <col min="7685" max="7685" width="3.33203125" style="208" customWidth="1"/>
    <col min="7686" max="7686" width="15.44140625" style="208" customWidth="1"/>
    <col min="7687" max="7687" width="1.44140625" style="208" customWidth="1"/>
    <col min="7688" max="7688" width="7.6640625" style="208" customWidth="1"/>
    <col min="7689" max="7689" width="11.88671875" style="208" customWidth="1"/>
    <col min="7690" max="7690" width="5.6640625" style="208" customWidth="1"/>
    <col min="7691" max="7691" width="13.88671875" style="208" customWidth="1"/>
    <col min="7692" max="7692" width="2.77734375" style="208" customWidth="1"/>
    <col min="7693" max="7693" width="12.6640625" style="208"/>
    <col min="7694" max="7694" width="14.77734375" style="208" bestFit="1" customWidth="1"/>
    <col min="7695" max="7936" width="12.6640625" style="208"/>
    <col min="7937" max="7937" width="55.77734375" style="208" customWidth="1"/>
    <col min="7938" max="7938" width="3.6640625" style="208" customWidth="1"/>
    <col min="7939" max="7939" width="5.88671875" style="208" customWidth="1"/>
    <col min="7940" max="7940" width="11.21875" style="208" customWidth="1"/>
    <col min="7941" max="7941" width="3.33203125" style="208" customWidth="1"/>
    <col min="7942" max="7942" width="15.44140625" style="208" customWidth="1"/>
    <col min="7943" max="7943" width="1.44140625" style="208" customWidth="1"/>
    <col min="7944" max="7944" width="7.6640625" style="208" customWidth="1"/>
    <col min="7945" max="7945" width="11.88671875" style="208" customWidth="1"/>
    <col min="7946" max="7946" width="5.6640625" style="208" customWidth="1"/>
    <col min="7947" max="7947" width="13.88671875" style="208" customWidth="1"/>
    <col min="7948" max="7948" width="2.77734375" style="208" customWidth="1"/>
    <col min="7949" max="7949" width="12.6640625" style="208"/>
    <col min="7950" max="7950" width="14.77734375" style="208" bestFit="1" customWidth="1"/>
    <col min="7951" max="8192" width="12.6640625" style="208"/>
    <col min="8193" max="8193" width="55.77734375" style="208" customWidth="1"/>
    <col min="8194" max="8194" width="3.6640625" style="208" customWidth="1"/>
    <col min="8195" max="8195" width="5.88671875" style="208" customWidth="1"/>
    <col min="8196" max="8196" width="11.21875" style="208" customWidth="1"/>
    <col min="8197" max="8197" width="3.33203125" style="208" customWidth="1"/>
    <col min="8198" max="8198" width="15.44140625" style="208" customWidth="1"/>
    <col min="8199" max="8199" width="1.44140625" style="208" customWidth="1"/>
    <col min="8200" max="8200" width="7.6640625" style="208" customWidth="1"/>
    <col min="8201" max="8201" width="11.88671875" style="208" customWidth="1"/>
    <col min="8202" max="8202" width="5.6640625" style="208" customWidth="1"/>
    <col min="8203" max="8203" width="13.88671875" style="208" customWidth="1"/>
    <col min="8204" max="8204" width="2.77734375" style="208" customWidth="1"/>
    <col min="8205" max="8205" width="12.6640625" style="208"/>
    <col min="8206" max="8206" width="14.77734375" style="208" bestFit="1" customWidth="1"/>
    <col min="8207" max="8448" width="12.6640625" style="208"/>
    <col min="8449" max="8449" width="55.77734375" style="208" customWidth="1"/>
    <col min="8450" max="8450" width="3.6640625" style="208" customWidth="1"/>
    <col min="8451" max="8451" width="5.88671875" style="208" customWidth="1"/>
    <col min="8452" max="8452" width="11.21875" style="208" customWidth="1"/>
    <col min="8453" max="8453" width="3.33203125" style="208" customWidth="1"/>
    <col min="8454" max="8454" width="15.44140625" style="208" customWidth="1"/>
    <col min="8455" max="8455" width="1.44140625" style="208" customWidth="1"/>
    <col min="8456" max="8456" width="7.6640625" style="208" customWidth="1"/>
    <col min="8457" max="8457" width="11.88671875" style="208" customWidth="1"/>
    <col min="8458" max="8458" width="5.6640625" style="208" customWidth="1"/>
    <col min="8459" max="8459" width="13.88671875" style="208" customWidth="1"/>
    <col min="8460" max="8460" width="2.77734375" style="208" customWidth="1"/>
    <col min="8461" max="8461" width="12.6640625" style="208"/>
    <col min="8462" max="8462" width="14.77734375" style="208" bestFit="1" customWidth="1"/>
    <col min="8463" max="8704" width="12.6640625" style="208"/>
    <col min="8705" max="8705" width="55.77734375" style="208" customWidth="1"/>
    <col min="8706" max="8706" width="3.6640625" style="208" customWidth="1"/>
    <col min="8707" max="8707" width="5.88671875" style="208" customWidth="1"/>
    <col min="8708" max="8708" width="11.21875" style="208" customWidth="1"/>
    <col min="8709" max="8709" width="3.33203125" style="208" customWidth="1"/>
    <col min="8710" max="8710" width="15.44140625" style="208" customWidth="1"/>
    <col min="8711" max="8711" width="1.44140625" style="208" customWidth="1"/>
    <col min="8712" max="8712" width="7.6640625" style="208" customWidth="1"/>
    <col min="8713" max="8713" width="11.88671875" style="208" customWidth="1"/>
    <col min="8714" max="8714" width="5.6640625" style="208" customWidth="1"/>
    <col min="8715" max="8715" width="13.88671875" style="208" customWidth="1"/>
    <col min="8716" max="8716" width="2.77734375" style="208" customWidth="1"/>
    <col min="8717" max="8717" width="12.6640625" style="208"/>
    <col min="8718" max="8718" width="14.77734375" style="208" bestFit="1" customWidth="1"/>
    <col min="8719" max="8960" width="12.6640625" style="208"/>
    <col min="8961" max="8961" width="55.77734375" style="208" customWidth="1"/>
    <col min="8962" max="8962" width="3.6640625" style="208" customWidth="1"/>
    <col min="8963" max="8963" width="5.88671875" style="208" customWidth="1"/>
    <col min="8964" max="8964" width="11.21875" style="208" customWidth="1"/>
    <col min="8965" max="8965" width="3.33203125" style="208" customWidth="1"/>
    <col min="8966" max="8966" width="15.44140625" style="208" customWidth="1"/>
    <col min="8967" max="8967" width="1.44140625" style="208" customWidth="1"/>
    <col min="8968" max="8968" width="7.6640625" style="208" customWidth="1"/>
    <col min="8969" max="8969" width="11.88671875" style="208" customWidth="1"/>
    <col min="8970" max="8970" width="5.6640625" style="208" customWidth="1"/>
    <col min="8971" max="8971" width="13.88671875" style="208" customWidth="1"/>
    <col min="8972" max="8972" width="2.77734375" style="208" customWidth="1"/>
    <col min="8973" max="8973" width="12.6640625" style="208"/>
    <col min="8974" max="8974" width="14.77734375" style="208" bestFit="1" customWidth="1"/>
    <col min="8975" max="9216" width="12.6640625" style="208"/>
    <col min="9217" max="9217" width="55.77734375" style="208" customWidth="1"/>
    <col min="9218" max="9218" width="3.6640625" style="208" customWidth="1"/>
    <col min="9219" max="9219" width="5.88671875" style="208" customWidth="1"/>
    <col min="9220" max="9220" width="11.21875" style="208" customWidth="1"/>
    <col min="9221" max="9221" width="3.33203125" style="208" customWidth="1"/>
    <col min="9222" max="9222" width="15.44140625" style="208" customWidth="1"/>
    <col min="9223" max="9223" width="1.44140625" style="208" customWidth="1"/>
    <col min="9224" max="9224" width="7.6640625" style="208" customWidth="1"/>
    <col min="9225" max="9225" width="11.88671875" style="208" customWidth="1"/>
    <col min="9226" max="9226" width="5.6640625" style="208" customWidth="1"/>
    <col min="9227" max="9227" width="13.88671875" style="208" customWidth="1"/>
    <col min="9228" max="9228" width="2.77734375" style="208" customWidth="1"/>
    <col min="9229" max="9229" width="12.6640625" style="208"/>
    <col min="9230" max="9230" width="14.77734375" style="208" bestFit="1" customWidth="1"/>
    <col min="9231" max="9472" width="12.6640625" style="208"/>
    <col min="9473" max="9473" width="55.77734375" style="208" customWidth="1"/>
    <col min="9474" max="9474" width="3.6640625" style="208" customWidth="1"/>
    <col min="9475" max="9475" width="5.88671875" style="208" customWidth="1"/>
    <col min="9476" max="9476" width="11.21875" style="208" customWidth="1"/>
    <col min="9477" max="9477" width="3.33203125" style="208" customWidth="1"/>
    <col min="9478" max="9478" width="15.44140625" style="208" customWidth="1"/>
    <col min="9479" max="9479" width="1.44140625" style="208" customWidth="1"/>
    <col min="9480" max="9480" width="7.6640625" style="208" customWidth="1"/>
    <col min="9481" max="9481" width="11.88671875" style="208" customWidth="1"/>
    <col min="9482" max="9482" width="5.6640625" style="208" customWidth="1"/>
    <col min="9483" max="9483" width="13.88671875" style="208" customWidth="1"/>
    <col min="9484" max="9484" width="2.77734375" style="208" customWidth="1"/>
    <col min="9485" max="9485" width="12.6640625" style="208"/>
    <col min="9486" max="9486" width="14.77734375" style="208" bestFit="1" customWidth="1"/>
    <col min="9487" max="9728" width="12.6640625" style="208"/>
    <col min="9729" max="9729" width="55.77734375" style="208" customWidth="1"/>
    <col min="9730" max="9730" width="3.6640625" style="208" customWidth="1"/>
    <col min="9731" max="9731" width="5.88671875" style="208" customWidth="1"/>
    <col min="9732" max="9732" width="11.21875" style="208" customWidth="1"/>
    <col min="9733" max="9733" width="3.33203125" style="208" customWidth="1"/>
    <col min="9734" max="9734" width="15.44140625" style="208" customWidth="1"/>
    <col min="9735" max="9735" width="1.44140625" style="208" customWidth="1"/>
    <col min="9736" max="9736" width="7.6640625" style="208" customWidth="1"/>
    <col min="9737" max="9737" width="11.88671875" style="208" customWidth="1"/>
    <col min="9738" max="9738" width="5.6640625" style="208" customWidth="1"/>
    <col min="9739" max="9739" width="13.88671875" style="208" customWidth="1"/>
    <col min="9740" max="9740" width="2.77734375" style="208" customWidth="1"/>
    <col min="9741" max="9741" width="12.6640625" style="208"/>
    <col min="9742" max="9742" width="14.77734375" style="208" bestFit="1" customWidth="1"/>
    <col min="9743" max="9984" width="12.6640625" style="208"/>
    <col min="9985" max="9985" width="55.77734375" style="208" customWidth="1"/>
    <col min="9986" max="9986" width="3.6640625" style="208" customWidth="1"/>
    <col min="9987" max="9987" width="5.88671875" style="208" customWidth="1"/>
    <col min="9988" max="9988" width="11.21875" style="208" customWidth="1"/>
    <col min="9989" max="9989" width="3.33203125" style="208" customWidth="1"/>
    <col min="9990" max="9990" width="15.44140625" style="208" customWidth="1"/>
    <col min="9991" max="9991" width="1.44140625" style="208" customWidth="1"/>
    <col min="9992" max="9992" width="7.6640625" style="208" customWidth="1"/>
    <col min="9993" max="9993" width="11.88671875" style="208" customWidth="1"/>
    <col min="9994" max="9994" width="5.6640625" style="208" customWidth="1"/>
    <col min="9995" max="9995" width="13.88671875" style="208" customWidth="1"/>
    <col min="9996" max="9996" width="2.77734375" style="208" customWidth="1"/>
    <col min="9997" max="9997" width="12.6640625" style="208"/>
    <col min="9998" max="9998" width="14.77734375" style="208" bestFit="1" customWidth="1"/>
    <col min="9999" max="10240" width="12.6640625" style="208"/>
    <col min="10241" max="10241" width="55.77734375" style="208" customWidth="1"/>
    <col min="10242" max="10242" width="3.6640625" style="208" customWidth="1"/>
    <col min="10243" max="10243" width="5.88671875" style="208" customWidth="1"/>
    <col min="10244" max="10244" width="11.21875" style="208" customWidth="1"/>
    <col min="10245" max="10245" width="3.33203125" style="208" customWidth="1"/>
    <col min="10246" max="10246" width="15.44140625" style="208" customWidth="1"/>
    <col min="10247" max="10247" width="1.44140625" style="208" customWidth="1"/>
    <col min="10248" max="10248" width="7.6640625" style="208" customWidth="1"/>
    <col min="10249" max="10249" width="11.88671875" style="208" customWidth="1"/>
    <col min="10250" max="10250" width="5.6640625" style="208" customWidth="1"/>
    <col min="10251" max="10251" width="13.88671875" style="208" customWidth="1"/>
    <col min="10252" max="10252" width="2.77734375" style="208" customWidth="1"/>
    <col min="10253" max="10253" width="12.6640625" style="208"/>
    <col min="10254" max="10254" width="14.77734375" style="208" bestFit="1" customWidth="1"/>
    <col min="10255" max="10496" width="12.6640625" style="208"/>
    <col min="10497" max="10497" width="55.77734375" style="208" customWidth="1"/>
    <col min="10498" max="10498" width="3.6640625" style="208" customWidth="1"/>
    <col min="10499" max="10499" width="5.88671875" style="208" customWidth="1"/>
    <col min="10500" max="10500" width="11.21875" style="208" customWidth="1"/>
    <col min="10501" max="10501" width="3.33203125" style="208" customWidth="1"/>
    <col min="10502" max="10502" width="15.44140625" style="208" customWidth="1"/>
    <col min="10503" max="10503" width="1.44140625" style="208" customWidth="1"/>
    <col min="10504" max="10504" width="7.6640625" style="208" customWidth="1"/>
    <col min="10505" max="10505" width="11.88671875" style="208" customWidth="1"/>
    <col min="10506" max="10506" width="5.6640625" style="208" customWidth="1"/>
    <col min="10507" max="10507" width="13.88671875" style="208" customWidth="1"/>
    <col min="10508" max="10508" width="2.77734375" style="208" customWidth="1"/>
    <col min="10509" max="10509" width="12.6640625" style="208"/>
    <col min="10510" max="10510" width="14.77734375" style="208" bestFit="1" customWidth="1"/>
    <col min="10511" max="10752" width="12.6640625" style="208"/>
    <col min="10753" max="10753" width="55.77734375" style="208" customWidth="1"/>
    <col min="10754" max="10754" width="3.6640625" style="208" customWidth="1"/>
    <col min="10755" max="10755" width="5.88671875" style="208" customWidth="1"/>
    <col min="10756" max="10756" width="11.21875" style="208" customWidth="1"/>
    <col min="10757" max="10757" width="3.33203125" style="208" customWidth="1"/>
    <col min="10758" max="10758" width="15.44140625" style="208" customWidth="1"/>
    <col min="10759" max="10759" width="1.44140625" style="208" customWidth="1"/>
    <col min="10760" max="10760" width="7.6640625" style="208" customWidth="1"/>
    <col min="10761" max="10761" width="11.88671875" style="208" customWidth="1"/>
    <col min="10762" max="10762" width="5.6640625" style="208" customWidth="1"/>
    <col min="10763" max="10763" width="13.88671875" style="208" customWidth="1"/>
    <col min="10764" max="10764" width="2.77734375" style="208" customWidth="1"/>
    <col min="10765" max="10765" width="12.6640625" style="208"/>
    <col min="10766" max="10766" width="14.77734375" style="208" bestFit="1" customWidth="1"/>
    <col min="10767" max="11008" width="12.6640625" style="208"/>
    <col min="11009" max="11009" width="55.77734375" style="208" customWidth="1"/>
    <col min="11010" max="11010" width="3.6640625" style="208" customWidth="1"/>
    <col min="11011" max="11011" width="5.88671875" style="208" customWidth="1"/>
    <col min="11012" max="11012" width="11.21875" style="208" customWidth="1"/>
    <col min="11013" max="11013" width="3.33203125" style="208" customWidth="1"/>
    <col min="11014" max="11014" width="15.44140625" style="208" customWidth="1"/>
    <col min="11015" max="11015" width="1.44140625" style="208" customWidth="1"/>
    <col min="11016" max="11016" width="7.6640625" style="208" customWidth="1"/>
    <col min="11017" max="11017" width="11.88671875" style="208" customWidth="1"/>
    <col min="11018" max="11018" width="5.6640625" style="208" customWidth="1"/>
    <col min="11019" max="11019" width="13.88671875" style="208" customWidth="1"/>
    <col min="11020" max="11020" width="2.77734375" style="208" customWidth="1"/>
    <col min="11021" max="11021" width="12.6640625" style="208"/>
    <col min="11022" max="11022" width="14.77734375" style="208" bestFit="1" customWidth="1"/>
    <col min="11023" max="11264" width="12.6640625" style="208"/>
    <col min="11265" max="11265" width="55.77734375" style="208" customWidth="1"/>
    <col min="11266" max="11266" width="3.6640625" style="208" customWidth="1"/>
    <col min="11267" max="11267" width="5.88671875" style="208" customWidth="1"/>
    <col min="11268" max="11268" width="11.21875" style="208" customWidth="1"/>
    <col min="11269" max="11269" width="3.33203125" style="208" customWidth="1"/>
    <col min="11270" max="11270" width="15.44140625" style="208" customWidth="1"/>
    <col min="11271" max="11271" width="1.44140625" style="208" customWidth="1"/>
    <col min="11272" max="11272" width="7.6640625" style="208" customWidth="1"/>
    <col min="11273" max="11273" width="11.88671875" style="208" customWidth="1"/>
    <col min="11274" max="11274" width="5.6640625" style="208" customWidth="1"/>
    <col min="11275" max="11275" width="13.88671875" style="208" customWidth="1"/>
    <col min="11276" max="11276" width="2.77734375" style="208" customWidth="1"/>
    <col min="11277" max="11277" width="12.6640625" style="208"/>
    <col min="11278" max="11278" width="14.77734375" style="208" bestFit="1" customWidth="1"/>
    <col min="11279" max="11520" width="12.6640625" style="208"/>
    <col min="11521" max="11521" width="55.77734375" style="208" customWidth="1"/>
    <col min="11522" max="11522" width="3.6640625" style="208" customWidth="1"/>
    <col min="11523" max="11523" width="5.88671875" style="208" customWidth="1"/>
    <col min="11524" max="11524" width="11.21875" style="208" customWidth="1"/>
    <col min="11525" max="11525" width="3.33203125" style="208" customWidth="1"/>
    <col min="11526" max="11526" width="15.44140625" style="208" customWidth="1"/>
    <col min="11527" max="11527" width="1.44140625" style="208" customWidth="1"/>
    <col min="11528" max="11528" width="7.6640625" style="208" customWidth="1"/>
    <col min="11529" max="11529" width="11.88671875" style="208" customWidth="1"/>
    <col min="11530" max="11530" width="5.6640625" style="208" customWidth="1"/>
    <col min="11531" max="11531" width="13.88671875" style="208" customWidth="1"/>
    <col min="11532" max="11532" width="2.77734375" style="208" customWidth="1"/>
    <col min="11533" max="11533" width="12.6640625" style="208"/>
    <col min="11534" max="11534" width="14.77734375" style="208" bestFit="1" customWidth="1"/>
    <col min="11535" max="11776" width="12.6640625" style="208"/>
    <col min="11777" max="11777" width="55.77734375" style="208" customWidth="1"/>
    <col min="11778" max="11778" width="3.6640625" style="208" customWidth="1"/>
    <col min="11779" max="11779" width="5.88671875" style="208" customWidth="1"/>
    <col min="11780" max="11780" width="11.21875" style="208" customWidth="1"/>
    <col min="11781" max="11781" width="3.33203125" style="208" customWidth="1"/>
    <col min="11782" max="11782" width="15.44140625" style="208" customWidth="1"/>
    <col min="11783" max="11783" width="1.44140625" style="208" customWidth="1"/>
    <col min="11784" max="11784" width="7.6640625" style="208" customWidth="1"/>
    <col min="11785" max="11785" width="11.88671875" style="208" customWidth="1"/>
    <col min="11786" max="11786" width="5.6640625" style="208" customWidth="1"/>
    <col min="11787" max="11787" width="13.88671875" style="208" customWidth="1"/>
    <col min="11788" max="11788" width="2.77734375" style="208" customWidth="1"/>
    <col min="11789" max="11789" width="12.6640625" style="208"/>
    <col min="11790" max="11790" width="14.77734375" style="208" bestFit="1" customWidth="1"/>
    <col min="11791" max="12032" width="12.6640625" style="208"/>
    <col min="12033" max="12033" width="55.77734375" style="208" customWidth="1"/>
    <col min="12034" max="12034" width="3.6640625" style="208" customWidth="1"/>
    <col min="12035" max="12035" width="5.88671875" style="208" customWidth="1"/>
    <col min="12036" max="12036" width="11.21875" style="208" customWidth="1"/>
    <col min="12037" max="12037" width="3.33203125" style="208" customWidth="1"/>
    <col min="12038" max="12038" width="15.44140625" style="208" customWidth="1"/>
    <col min="12039" max="12039" width="1.44140625" style="208" customWidth="1"/>
    <col min="12040" max="12040" width="7.6640625" style="208" customWidth="1"/>
    <col min="12041" max="12041" width="11.88671875" style="208" customWidth="1"/>
    <col min="12042" max="12042" width="5.6640625" style="208" customWidth="1"/>
    <col min="12043" max="12043" width="13.88671875" style="208" customWidth="1"/>
    <col min="12044" max="12044" width="2.77734375" style="208" customWidth="1"/>
    <col min="12045" max="12045" width="12.6640625" style="208"/>
    <col min="12046" max="12046" width="14.77734375" style="208" bestFit="1" customWidth="1"/>
    <col min="12047" max="12288" width="12.6640625" style="208"/>
    <col min="12289" max="12289" width="55.77734375" style="208" customWidth="1"/>
    <col min="12290" max="12290" width="3.6640625" style="208" customWidth="1"/>
    <col min="12291" max="12291" width="5.88671875" style="208" customWidth="1"/>
    <col min="12292" max="12292" width="11.21875" style="208" customWidth="1"/>
    <col min="12293" max="12293" width="3.33203125" style="208" customWidth="1"/>
    <col min="12294" max="12294" width="15.44140625" style="208" customWidth="1"/>
    <col min="12295" max="12295" width="1.44140625" style="208" customWidth="1"/>
    <col min="12296" max="12296" width="7.6640625" style="208" customWidth="1"/>
    <col min="12297" max="12297" width="11.88671875" style="208" customWidth="1"/>
    <col min="12298" max="12298" width="5.6640625" style="208" customWidth="1"/>
    <col min="12299" max="12299" width="13.88671875" style="208" customWidth="1"/>
    <col min="12300" max="12300" width="2.77734375" style="208" customWidth="1"/>
    <col min="12301" max="12301" width="12.6640625" style="208"/>
    <col min="12302" max="12302" width="14.77734375" style="208" bestFit="1" customWidth="1"/>
    <col min="12303" max="12544" width="12.6640625" style="208"/>
    <col min="12545" max="12545" width="55.77734375" style="208" customWidth="1"/>
    <col min="12546" max="12546" width="3.6640625" style="208" customWidth="1"/>
    <col min="12547" max="12547" width="5.88671875" style="208" customWidth="1"/>
    <col min="12548" max="12548" width="11.21875" style="208" customWidth="1"/>
    <col min="12549" max="12549" width="3.33203125" style="208" customWidth="1"/>
    <col min="12550" max="12550" width="15.44140625" style="208" customWidth="1"/>
    <col min="12551" max="12551" width="1.44140625" style="208" customWidth="1"/>
    <col min="12552" max="12552" width="7.6640625" style="208" customWidth="1"/>
    <col min="12553" max="12553" width="11.88671875" style="208" customWidth="1"/>
    <col min="12554" max="12554" width="5.6640625" style="208" customWidth="1"/>
    <col min="12555" max="12555" width="13.88671875" style="208" customWidth="1"/>
    <col min="12556" max="12556" width="2.77734375" style="208" customWidth="1"/>
    <col min="12557" max="12557" width="12.6640625" style="208"/>
    <col min="12558" max="12558" width="14.77734375" style="208" bestFit="1" customWidth="1"/>
    <col min="12559" max="12800" width="12.6640625" style="208"/>
    <col min="12801" max="12801" width="55.77734375" style="208" customWidth="1"/>
    <col min="12802" max="12802" width="3.6640625" style="208" customWidth="1"/>
    <col min="12803" max="12803" width="5.88671875" style="208" customWidth="1"/>
    <col min="12804" max="12804" width="11.21875" style="208" customWidth="1"/>
    <col min="12805" max="12805" width="3.33203125" style="208" customWidth="1"/>
    <col min="12806" max="12806" width="15.44140625" style="208" customWidth="1"/>
    <col min="12807" max="12807" width="1.44140625" style="208" customWidth="1"/>
    <col min="12808" max="12808" width="7.6640625" style="208" customWidth="1"/>
    <col min="12809" max="12809" width="11.88671875" style="208" customWidth="1"/>
    <col min="12810" max="12810" width="5.6640625" style="208" customWidth="1"/>
    <col min="12811" max="12811" width="13.88671875" style="208" customWidth="1"/>
    <col min="12812" max="12812" width="2.77734375" style="208" customWidth="1"/>
    <col min="12813" max="12813" width="12.6640625" style="208"/>
    <col min="12814" max="12814" width="14.77734375" style="208" bestFit="1" customWidth="1"/>
    <col min="12815" max="13056" width="12.6640625" style="208"/>
    <col min="13057" max="13057" width="55.77734375" style="208" customWidth="1"/>
    <col min="13058" max="13058" width="3.6640625" style="208" customWidth="1"/>
    <col min="13059" max="13059" width="5.88671875" style="208" customWidth="1"/>
    <col min="13060" max="13060" width="11.21875" style="208" customWidth="1"/>
    <col min="13061" max="13061" width="3.33203125" style="208" customWidth="1"/>
    <col min="13062" max="13062" width="15.44140625" style="208" customWidth="1"/>
    <col min="13063" max="13063" width="1.44140625" style="208" customWidth="1"/>
    <col min="13064" max="13064" width="7.6640625" style="208" customWidth="1"/>
    <col min="13065" max="13065" width="11.88671875" style="208" customWidth="1"/>
    <col min="13066" max="13066" width="5.6640625" style="208" customWidth="1"/>
    <col min="13067" max="13067" width="13.88671875" style="208" customWidth="1"/>
    <col min="13068" max="13068" width="2.77734375" style="208" customWidth="1"/>
    <col min="13069" max="13069" width="12.6640625" style="208"/>
    <col min="13070" max="13070" width="14.77734375" style="208" bestFit="1" customWidth="1"/>
    <col min="13071" max="13312" width="12.6640625" style="208"/>
    <col min="13313" max="13313" width="55.77734375" style="208" customWidth="1"/>
    <col min="13314" max="13314" width="3.6640625" style="208" customWidth="1"/>
    <col min="13315" max="13315" width="5.88671875" style="208" customWidth="1"/>
    <col min="13316" max="13316" width="11.21875" style="208" customWidth="1"/>
    <col min="13317" max="13317" width="3.33203125" style="208" customWidth="1"/>
    <col min="13318" max="13318" width="15.44140625" style="208" customWidth="1"/>
    <col min="13319" max="13319" width="1.44140625" style="208" customWidth="1"/>
    <col min="13320" max="13320" width="7.6640625" style="208" customWidth="1"/>
    <col min="13321" max="13321" width="11.88671875" style="208" customWidth="1"/>
    <col min="13322" max="13322" width="5.6640625" style="208" customWidth="1"/>
    <col min="13323" max="13323" width="13.88671875" style="208" customWidth="1"/>
    <col min="13324" max="13324" width="2.77734375" style="208" customWidth="1"/>
    <col min="13325" max="13325" width="12.6640625" style="208"/>
    <col min="13326" max="13326" width="14.77734375" style="208" bestFit="1" customWidth="1"/>
    <col min="13327" max="13568" width="12.6640625" style="208"/>
    <col min="13569" max="13569" width="55.77734375" style="208" customWidth="1"/>
    <col min="13570" max="13570" width="3.6640625" style="208" customWidth="1"/>
    <col min="13571" max="13571" width="5.88671875" style="208" customWidth="1"/>
    <col min="13572" max="13572" width="11.21875" style="208" customWidth="1"/>
    <col min="13573" max="13573" width="3.33203125" style="208" customWidth="1"/>
    <col min="13574" max="13574" width="15.44140625" style="208" customWidth="1"/>
    <col min="13575" max="13575" width="1.44140625" style="208" customWidth="1"/>
    <col min="13576" max="13576" width="7.6640625" style="208" customWidth="1"/>
    <col min="13577" max="13577" width="11.88671875" style="208" customWidth="1"/>
    <col min="13578" max="13578" width="5.6640625" style="208" customWidth="1"/>
    <col min="13579" max="13579" width="13.88671875" style="208" customWidth="1"/>
    <col min="13580" max="13580" width="2.77734375" style="208" customWidth="1"/>
    <col min="13581" max="13581" width="12.6640625" style="208"/>
    <col min="13582" max="13582" width="14.77734375" style="208" bestFit="1" customWidth="1"/>
    <col min="13583" max="13824" width="12.6640625" style="208"/>
    <col min="13825" max="13825" width="55.77734375" style="208" customWidth="1"/>
    <col min="13826" max="13826" width="3.6640625" style="208" customWidth="1"/>
    <col min="13827" max="13827" width="5.88671875" style="208" customWidth="1"/>
    <col min="13828" max="13828" width="11.21875" style="208" customWidth="1"/>
    <col min="13829" max="13829" width="3.33203125" style="208" customWidth="1"/>
    <col min="13830" max="13830" width="15.44140625" style="208" customWidth="1"/>
    <col min="13831" max="13831" width="1.44140625" style="208" customWidth="1"/>
    <col min="13832" max="13832" width="7.6640625" style="208" customWidth="1"/>
    <col min="13833" max="13833" width="11.88671875" style="208" customWidth="1"/>
    <col min="13834" max="13834" width="5.6640625" style="208" customWidth="1"/>
    <col min="13835" max="13835" width="13.88671875" style="208" customWidth="1"/>
    <col min="13836" max="13836" width="2.77734375" style="208" customWidth="1"/>
    <col min="13837" max="13837" width="12.6640625" style="208"/>
    <col min="13838" max="13838" width="14.77734375" style="208" bestFit="1" customWidth="1"/>
    <col min="13839" max="14080" width="12.6640625" style="208"/>
    <col min="14081" max="14081" width="55.77734375" style="208" customWidth="1"/>
    <col min="14082" max="14082" width="3.6640625" style="208" customWidth="1"/>
    <col min="14083" max="14083" width="5.88671875" style="208" customWidth="1"/>
    <col min="14084" max="14084" width="11.21875" style="208" customWidth="1"/>
    <col min="14085" max="14085" width="3.33203125" style="208" customWidth="1"/>
    <col min="14086" max="14086" width="15.44140625" style="208" customWidth="1"/>
    <col min="14087" max="14087" width="1.44140625" style="208" customWidth="1"/>
    <col min="14088" max="14088" width="7.6640625" style="208" customWidth="1"/>
    <col min="14089" max="14089" width="11.88671875" style="208" customWidth="1"/>
    <col min="14090" max="14090" width="5.6640625" style="208" customWidth="1"/>
    <col min="14091" max="14091" width="13.88671875" style="208" customWidth="1"/>
    <col min="14092" max="14092" width="2.77734375" style="208" customWidth="1"/>
    <col min="14093" max="14093" width="12.6640625" style="208"/>
    <col min="14094" max="14094" width="14.77734375" style="208" bestFit="1" customWidth="1"/>
    <col min="14095" max="14336" width="12.6640625" style="208"/>
    <col min="14337" max="14337" width="55.77734375" style="208" customWidth="1"/>
    <col min="14338" max="14338" width="3.6640625" style="208" customWidth="1"/>
    <col min="14339" max="14339" width="5.88671875" style="208" customWidth="1"/>
    <col min="14340" max="14340" width="11.21875" style="208" customWidth="1"/>
    <col min="14341" max="14341" width="3.33203125" style="208" customWidth="1"/>
    <col min="14342" max="14342" width="15.44140625" style="208" customWidth="1"/>
    <col min="14343" max="14343" width="1.44140625" style="208" customWidth="1"/>
    <col min="14344" max="14344" width="7.6640625" style="208" customWidth="1"/>
    <col min="14345" max="14345" width="11.88671875" style="208" customWidth="1"/>
    <col min="14346" max="14346" width="5.6640625" style="208" customWidth="1"/>
    <col min="14347" max="14347" width="13.88671875" style="208" customWidth="1"/>
    <col min="14348" max="14348" width="2.77734375" style="208" customWidth="1"/>
    <col min="14349" max="14349" width="12.6640625" style="208"/>
    <col min="14350" max="14350" width="14.77734375" style="208" bestFit="1" customWidth="1"/>
    <col min="14351" max="14592" width="12.6640625" style="208"/>
    <col min="14593" max="14593" width="55.77734375" style="208" customWidth="1"/>
    <col min="14594" max="14594" width="3.6640625" style="208" customWidth="1"/>
    <col min="14595" max="14595" width="5.88671875" style="208" customWidth="1"/>
    <col min="14596" max="14596" width="11.21875" style="208" customWidth="1"/>
    <col min="14597" max="14597" width="3.33203125" style="208" customWidth="1"/>
    <col min="14598" max="14598" width="15.44140625" style="208" customWidth="1"/>
    <col min="14599" max="14599" width="1.44140625" style="208" customWidth="1"/>
    <col min="14600" max="14600" width="7.6640625" style="208" customWidth="1"/>
    <col min="14601" max="14601" width="11.88671875" style="208" customWidth="1"/>
    <col min="14602" max="14602" width="5.6640625" style="208" customWidth="1"/>
    <col min="14603" max="14603" width="13.88671875" style="208" customWidth="1"/>
    <col min="14604" max="14604" width="2.77734375" style="208" customWidth="1"/>
    <col min="14605" max="14605" width="12.6640625" style="208"/>
    <col min="14606" max="14606" width="14.77734375" style="208" bestFit="1" customWidth="1"/>
    <col min="14607" max="14848" width="12.6640625" style="208"/>
    <col min="14849" max="14849" width="55.77734375" style="208" customWidth="1"/>
    <col min="14850" max="14850" width="3.6640625" style="208" customWidth="1"/>
    <col min="14851" max="14851" width="5.88671875" style="208" customWidth="1"/>
    <col min="14852" max="14852" width="11.21875" style="208" customWidth="1"/>
    <col min="14853" max="14853" width="3.33203125" style="208" customWidth="1"/>
    <col min="14854" max="14854" width="15.44140625" style="208" customWidth="1"/>
    <col min="14855" max="14855" width="1.44140625" style="208" customWidth="1"/>
    <col min="14856" max="14856" width="7.6640625" style="208" customWidth="1"/>
    <col min="14857" max="14857" width="11.88671875" style="208" customWidth="1"/>
    <col min="14858" max="14858" width="5.6640625" style="208" customWidth="1"/>
    <col min="14859" max="14859" width="13.88671875" style="208" customWidth="1"/>
    <col min="14860" max="14860" width="2.77734375" style="208" customWidth="1"/>
    <col min="14861" max="14861" width="12.6640625" style="208"/>
    <col min="14862" max="14862" width="14.77734375" style="208" bestFit="1" customWidth="1"/>
    <col min="14863" max="15104" width="12.6640625" style="208"/>
    <col min="15105" max="15105" width="55.77734375" style="208" customWidth="1"/>
    <col min="15106" max="15106" width="3.6640625" style="208" customWidth="1"/>
    <col min="15107" max="15107" width="5.88671875" style="208" customWidth="1"/>
    <col min="15108" max="15108" width="11.21875" style="208" customWidth="1"/>
    <col min="15109" max="15109" width="3.33203125" style="208" customWidth="1"/>
    <col min="15110" max="15110" width="15.44140625" style="208" customWidth="1"/>
    <col min="15111" max="15111" width="1.44140625" style="208" customWidth="1"/>
    <col min="15112" max="15112" width="7.6640625" style="208" customWidth="1"/>
    <col min="15113" max="15113" width="11.88671875" style="208" customWidth="1"/>
    <col min="15114" max="15114" width="5.6640625" style="208" customWidth="1"/>
    <col min="15115" max="15115" width="13.88671875" style="208" customWidth="1"/>
    <col min="15116" max="15116" width="2.77734375" style="208" customWidth="1"/>
    <col min="15117" max="15117" width="12.6640625" style="208"/>
    <col min="15118" max="15118" width="14.77734375" style="208" bestFit="1" customWidth="1"/>
    <col min="15119" max="15360" width="12.6640625" style="208"/>
    <col min="15361" max="15361" width="55.77734375" style="208" customWidth="1"/>
    <col min="15362" max="15362" width="3.6640625" style="208" customWidth="1"/>
    <col min="15363" max="15363" width="5.88671875" style="208" customWidth="1"/>
    <col min="15364" max="15364" width="11.21875" style="208" customWidth="1"/>
    <col min="15365" max="15365" width="3.33203125" style="208" customWidth="1"/>
    <col min="15366" max="15366" width="15.44140625" style="208" customWidth="1"/>
    <col min="15367" max="15367" width="1.44140625" style="208" customWidth="1"/>
    <col min="15368" max="15368" width="7.6640625" style="208" customWidth="1"/>
    <col min="15369" max="15369" width="11.88671875" style="208" customWidth="1"/>
    <col min="15370" max="15370" width="5.6640625" style="208" customWidth="1"/>
    <col min="15371" max="15371" width="13.88671875" style="208" customWidth="1"/>
    <col min="15372" max="15372" width="2.77734375" style="208" customWidth="1"/>
    <col min="15373" max="15373" width="12.6640625" style="208"/>
    <col min="15374" max="15374" width="14.77734375" style="208" bestFit="1" customWidth="1"/>
    <col min="15375" max="15616" width="12.6640625" style="208"/>
    <col min="15617" max="15617" width="55.77734375" style="208" customWidth="1"/>
    <col min="15618" max="15618" width="3.6640625" style="208" customWidth="1"/>
    <col min="15619" max="15619" width="5.88671875" style="208" customWidth="1"/>
    <col min="15620" max="15620" width="11.21875" style="208" customWidth="1"/>
    <col min="15621" max="15621" width="3.33203125" style="208" customWidth="1"/>
    <col min="15622" max="15622" width="15.44140625" style="208" customWidth="1"/>
    <col min="15623" max="15623" width="1.44140625" style="208" customWidth="1"/>
    <col min="15624" max="15624" width="7.6640625" style="208" customWidth="1"/>
    <col min="15625" max="15625" width="11.88671875" style="208" customWidth="1"/>
    <col min="15626" max="15626" width="5.6640625" style="208" customWidth="1"/>
    <col min="15627" max="15627" width="13.88671875" style="208" customWidth="1"/>
    <col min="15628" max="15628" width="2.77734375" style="208" customWidth="1"/>
    <col min="15629" max="15629" width="12.6640625" style="208"/>
    <col min="15630" max="15630" width="14.77734375" style="208" bestFit="1" customWidth="1"/>
    <col min="15631" max="15872" width="12.6640625" style="208"/>
    <col min="15873" max="15873" width="55.77734375" style="208" customWidth="1"/>
    <col min="15874" max="15874" width="3.6640625" style="208" customWidth="1"/>
    <col min="15875" max="15875" width="5.88671875" style="208" customWidth="1"/>
    <col min="15876" max="15876" width="11.21875" style="208" customWidth="1"/>
    <col min="15877" max="15877" width="3.33203125" style="208" customWidth="1"/>
    <col min="15878" max="15878" width="15.44140625" style="208" customWidth="1"/>
    <col min="15879" max="15879" width="1.44140625" style="208" customWidth="1"/>
    <col min="15880" max="15880" width="7.6640625" style="208" customWidth="1"/>
    <col min="15881" max="15881" width="11.88671875" style="208" customWidth="1"/>
    <col min="15882" max="15882" width="5.6640625" style="208" customWidth="1"/>
    <col min="15883" max="15883" width="13.88671875" style="208" customWidth="1"/>
    <col min="15884" max="15884" width="2.77734375" style="208" customWidth="1"/>
    <col min="15885" max="15885" width="12.6640625" style="208"/>
    <col min="15886" max="15886" width="14.77734375" style="208" bestFit="1" customWidth="1"/>
    <col min="15887" max="16128" width="12.6640625" style="208"/>
    <col min="16129" max="16129" width="55.77734375" style="208" customWidth="1"/>
    <col min="16130" max="16130" width="3.6640625" style="208" customWidth="1"/>
    <col min="16131" max="16131" width="5.88671875" style="208" customWidth="1"/>
    <col min="16132" max="16132" width="11.21875" style="208" customWidth="1"/>
    <col min="16133" max="16133" width="3.33203125" style="208" customWidth="1"/>
    <col min="16134" max="16134" width="15.44140625" style="208" customWidth="1"/>
    <col min="16135" max="16135" width="1.44140625" style="208" customWidth="1"/>
    <col min="16136" max="16136" width="7.6640625" style="208" customWidth="1"/>
    <col min="16137" max="16137" width="11.88671875" style="208" customWidth="1"/>
    <col min="16138" max="16138" width="5.6640625" style="208" customWidth="1"/>
    <col min="16139" max="16139" width="13.88671875" style="208" customWidth="1"/>
    <col min="16140" max="16140" width="2.77734375" style="208" customWidth="1"/>
    <col min="16141" max="16141" width="12.6640625" style="208"/>
    <col min="16142" max="16142" width="14.77734375" style="208" bestFit="1" customWidth="1"/>
    <col min="16143" max="16384" width="12.6640625" style="208"/>
  </cols>
  <sheetData>
    <row r="1" spans="1:15" ht="17.100000000000001" customHeight="1" x14ac:dyDescent="0.25">
      <c r="A1" s="218"/>
      <c r="B1" s="218"/>
      <c r="C1" s="218"/>
      <c r="D1" s="338"/>
      <c r="E1" s="338"/>
      <c r="F1" s="338"/>
      <c r="G1" s="219"/>
      <c r="H1" s="219"/>
      <c r="I1" s="219"/>
      <c r="J1" s="219"/>
      <c r="K1" s="339"/>
      <c r="M1" s="275"/>
    </row>
    <row r="2" spans="1:15" ht="12" customHeight="1" x14ac:dyDescent="0.25">
      <c r="A2" s="219"/>
      <c r="B2" s="219"/>
      <c r="C2" s="219"/>
      <c r="D2" s="338"/>
      <c r="E2" s="338"/>
      <c r="F2" s="338"/>
      <c r="G2" s="219"/>
      <c r="H2" s="219"/>
      <c r="I2" s="219"/>
      <c r="J2" s="219"/>
      <c r="K2" s="219"/>
      <c r="M2" s="275"/>
    </row>
    <row r="3" spans="1:15" ht="20.25" customHeight="1" x14ac:dyDescent="0.3">
      <c r="A3" s="340" t="s">
        <v>193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14"/>
      <c r="M3" s="275"/>
    </row>
    <row r="4" spans="1:15" ht="18.75" x14ac:dyDescent="0.3">
      <c r="A4" s="340" t="s">
        <v>194</v>
      </c>
      <c r="B4" s="340"/>
      <c r="C4" s="340"/>
      <c r="D4" s="340"/>
      <c r="E4" s="340"/>
      <c r="F4" s="340"/>
      <c r="G4" s="340"/>
      <c r="H4" s="340"/>
      <c r="I4" s="340"/>
      <c r="J4" s="340"/>
      <c r="K4" s="229"/>
      <c r="L4" s="314"/>
      <c r="M4" s="275"/>
    </row>
    <row r="5" spans="1:15" ht="18.75" x14ac:dyDescent="0.3">
      <c r="A5" s="340" t="s">
        <v>195</v>
      </c>
      <c r="B5" s="340"/>
      <c r="C5" s="340"/>
      <c r="D5" s="340"/>
      <c r="E5" s="340"/>
      <c r="F5" s="340"/>
      <c r="G5" s="340"/>
      <c r="H5" s="340"/>
      <c r="I5" s="340"/>
      <c r="J5" s="340"/>
      <c r="K5" s="229"/>
      <c r="L5" s="314"/>
      <c r="M5" s="275"/>
    </row>
    <row r="6" spans="1:15" ht="37.5" customHeight="1" x14ac:dyDescent="0.25">
      <c r="A6" s="341"/>
      <c r="B6" s="341"/>
      <c r="C6" s="341"/>
      <c r="D6" s="342"/>
      <c r="E6" s="342"/>
      <c r="F6" s="342"/>
      <c r="G6" s="341"/>
      <c r="H6" s="341"/>
      <c r="I6" s="341"/>
      <c r="J6" s="341"/>
      <c r="K6" s="343" t="s">
        <v>1</v>
      </c>
      <c r="M6" s="275"/>
    </row>
    <row r="7" spans="1:15" ht="24" customHeight="1" x14ac:dyDescent="0.25">
      <c r="A7" s="344"/>
      <c r="B7" s="344"/>
      <c r="C7" s="344"/>
      <c r="D7" s="345" t="s">
        <v>196</v>
      </c>
      <c r="E7" s="346"/>
      <c r="F7" s="346"/>
      <c r="G7" s="314"/>
      <c r="H7" s="314"/>
      <c r="I7" s="314"/>
      <c r="J7" s="314"/>
      <c r="K7" s="314"/>
      <c r="M7" s="275"/>
    </row>
    <row r="8" spans="1:15" ht="8.25" customHeight="1" x14ac:dyDescent="0.25">
      <c r="B8" s="275"/>
      <c r="C8" s="275"/>
      <c r="D8" s="347"/>
      <c r="E8" s="347"/>
      <c r="F8" s="347"/>
      <c r="G8" s="275"/>
      <c r="H8" s="275"/>
      <c r="I8" s="275"/>
      <c r="J8" s="275"/>
      <c r="K8" s="275"/>
      <c r="M8" s="275"/>
    </row>
    <row r="9" spans="1:15" x14ac:dyDescent="0.25">
      <c r="B9" s="275"/>
      <c r="C9" s="348" t="s">
        <v>3</v>
      </c>
      <c r="D9" s="349">
        <v>42005</v>
      </c>
      <c r="E9" s="350" t="s">
        <v>4</v>
      </c>
      <c r="F9" s="349">
        <v>42369</v>
      </c>
      <c r="G9" s="275"/>
      <c r="H9" s="348" t="s">
        <v>3</v>
      </c>
      <c r="I9" s="349">
        <v>41640</v>
      </c>
      <c r="J9" s="350" t="s">
        <v>4</v>
      </c>
      <c r="K9" s="349">
        <v>42004</v>
      </c>
      <c r="M9" s="275"/>
    </row>
    <row r="10" spans="1:15" s="216" customFormat="1" ht="11.25" customHeight="1" x14ac:dyDescent="0.25">
      <c r="A10" s="351"/>
      <c r="B10" s="351"/>
      <c r="C10" s="351"/>
      <c r="D10" s="352"/>
      <c r="E10" s="353"/>
      <c r="F10" s="354"/>
      <c r="G10" s="351"/>
      <c r="H10" s="351"/>
      <c r="I10" s="352"/>
      <c r="J10" s="353"/>
      <c r="K10" s="354"/>
      <c r="L10" s="351"/>
      <c r="M10" s="351"/>
      <c r="N10" s="351"/>
    </row>
    <row r="11" spans="1:15" x14ac:dyDescent="0.25">
      <c r="B11" s="275"/>
      <c r="C11" s="275"/>
      <c r="D11" s="347"/>
      <c r="E11" s="347"/>
      <c r="F11" s="347"/>
      <c r="G11" s="275"/>
      <c r="H11" s="275"/>
      <c r="I11" s="347"/>
      <c r="J11" s="347"/>
      <c r="K11" s="347"/>
      <c r="M11" s="275"/>
    </row>
    <row r="12" spans="1:15" x14ac:dyDescent="0.25">
      <c r="A12" s="321" t="s">
        <v>6</v>
      </c>
      <c r="B12" s="321"/>
      <c r="C12" s="321"/>
      <c r="D12" s="355"/>
      <c r="E12" s="355" t="s">
        <v>152</v>
      </c>
      <c r="F12" s="356">
        <f>+SUM(D13:D19)</f>
        <v>450724.8</v>
      </c>
      <c r="G12" s="357"/>
      <c r="H12" s="321"/>
      <c r="I12" s="355"/>
      <c r="J12" s="355" t="s">
        <v>152</v>
      </c>
      <c r="K12" s="356">
        <f>+SUM(I13:I19)</f>
        <v>409951.1</v>
      </c>
      <c r="L12" s="358"/>
      <c r="M12" s="358"/>
      <c r="N12" s="358"/>
      <c r="O12" s="359"/>
    </row>
    <row r="13" spans="1:15" x14ac:dyDescent="0.25">
      <c r="A13" s="321" t="s">
        <v>7</v>
      </c>
      <c r="B13" s="321"/>
      <c r="C13" s="360" t="s">
        <v>152</v>
      </c>
      <c r="D13" s="356">
        <v>411298.8</v>
      </c>
      <c r="E13" s="355"/>
      <c r="F13" s="356"/>
      <c r="G13" s="357"/>
      <c r="H13" s="360" t="s">
        <v>152</v>
      </c>
      <c r="I13" s="356">
        <f>386309.8+2593.2</f>
        <v>388903</v>
      </c>
      <c r="J13" s="355"/>
      <c r="K13" s="356"/>
      <c r="M13" s="275"/>
    </row>
    <row r="14" spans="1:15" x14ac:dyDescent="0.25">
      <c r="A14" s="321" t="s">
        <v>197</v>
      </c>
      <c r="B14" s="321"/>
      <c r="C14" s="321"/>
      <c r="D14" s="356">
        <v>5992</v>
      </c>
      <c r="E14" s="355"/>
      <c r="F14" s="356"/>
      <c r="G14" s="357"/>
      <c r="H14" s="321"/>
      <c r="I14" s="356">
        <f>3050+1130.6</f>
        <v>4180.6000000000004</v>
      </c>
      <c r="J14" s="355"/>
      <c r="K14" s="356"/>
      <c r="M14" s="275"/>
    </row>
    <row r="15" spans="1:15" hidden="1" x14ac:dyDescent="0.25">
      <c r="A15" s="321" t="s">
        <v>198</v>
      </c>
      <c r="B15" s="321"/>
      <c r="C15" s="321"/>
      <c r="D15" s="356"/>
      <c r="E15" s="355"/>
      <c r="F15" s="356"/>
      <c r="G15" s="357"/>
      <c r="H15" s="321"/>
      <c r="I15" s="356"/>
      <c r="J15" s="355"/>
      <c r="K15" s="356"/>
      <c r="M15" s="275"/>
    </row>
    <row r="16" spans="1:15" hidden="1" x14ac:dyDescent="0.25">
      <c r="A16" s="321" t="s">
        <v>199</v>
      </c>
      <c r="B16" s="321"/>
      <c r="C16" s="321"/>
      <c r="D16" s="356"/>
      <c r="E16" s="355"/>
      <c r="F16" s="356"/>
      <c r="G16" s="357"/>
      <c r="H16" s="321"/>
      <c r="I16" s="356"/>
      <c r="J16" s="355"/>
      <c r="K16" s="356"/>
      <c r="M16" s="275"/>
    </row>
    <row r="17" spans="1:14" x14ac:dyDescent="0.25">
      <c r="A17" s="321" t="s">
        <v>200</v>
      </c>
      <c r="B17" s="321"/>
      <c r="C17" s="321"/>
      <c r="D17" s="356">
        <v>33039.599999999999</v>
      </c>
      <c r="E17" s="355"/>
      <c r="F17" s="356"/>
      <c r="G17" s="357"/>
      <c r="H17" s="321"/>
      <c r="I17" s="356">
        <v>16782.7</v>
      </c>
      <c r="J17" s="355"/>
      <c r="K17" s="356"/>
      <c r="M17" s="275"/>
    </row>
    <row r="18" spans="1:14" hidden="1" x14ac:dyDescent="0.25">
      <c r="A18" s="321" t="s">
        <v>201</v>
      </c>
      <c r="B18" s="321"/>
      <c r="C18" s="317"/>
      <c r="D18" s="356"/>
      <c r="E18" s="355"/>
      <c r="F18" s="356"/>
      <c r="G18" s="357"/>
      <c r="H18" s="317"/>
      <c r="I18" s="356"/>
      <c r="J18" s="355"/>
      <c r="K18" s="356"/>
      <c r="M18" s="275"/>
    </row>
    <row r="19" spans="1:14" x14ac:dyDescent="0.25">
      <c r="A19" s="321" t="s">
        <v>8</v>
      </c>
      <c r="B19" s="321"/>
      <c r="C19" s="321"/>
      <c r="D19" s="361">
        <v>394.4</v>
      </c>
      <c r="E19" s="355"/>
      <c r="F19" s="356"/>
      <c r="G19" s="357"/>
      <c r="H19" s="321"/>
      <c r="I19" s="361">
        <v>84.8</v>
      </c>
      <c r="J19" s="355"/>
      <c r="K19" s="356"/>
      <c r="M19" s="275"/>
    </row>
    <row r="20" spans="1:14" hidden="1" x14ac:dyDescent="0.25">
      <c r="A20" s="321" t="s">
        <v>202</v>
      </c>
      <c r="B20" s="321"/>
      <c r="C20" s="321"/>
      <c r="D20" s="356"/>
      <c r="E20" s="355"/>
      <c r="F20" s="356"/>
      <c r="G20" s="357"/>
      <c r="H20" s="321"/>
      <c r="I20" s="356"/>
      <c r="J20" s="355"/>
      <c r="K20" s="356"/>
      <c r="M20" s="275"/>
    </row>
    <row r="21" spans="1:14" x14ac:dyDescent="0.25">
      <c r="B21" s="275"/>
      <c r="C21" s="275"/>
      <c r="D21" s="356"/>
      <c r="E21" s="355"/>
      <c r="F21" s="356"/>
      <c r="G21" s="357"/>
      <c r="H21" s="275"/>
      <c r="I21" s="356"/>
      <c r="J21" s="355"/>
      <c r="K21" s="356"/>
      <c r="M21" s="275"/>
    </row>
    <row r="22" spans="1:14" x14ac:dyDescent="0.25">
      <c r="A22" s="321" t="s">
        <v>9</v>
      </c>
      <c r="B22" s="321"/>
      <c r="C22" s="321"/>
      <c r="D22" s="356"/>
      <c r="E22" s="355"/>
      <c r="F22" s="361">
        <f>+SUM(D23:D29)</f>
        <v>53883.8</v>
      </c>
      <c r="G22" s="357"/>
      <c r="H22" s="321"/>
      <c r="I22" s="356"/>
      <c r="J22" s="355"/>
      <c r="K22" s="361">
        <f>+SUM(I23:I29)</f>
        <v>46382.9</v>
      </c>
      <c r="M22" s="275"/>
    </row>
    <row r="23" spans="1:14" x14ac:dyDescent="0.25">
      <c r="A23" s="321" t="s">
        <v>203</v>
      </c>
      <c r="B23" s="321"/>
      <c r="C23" s="321"/>
      <c r="D23" s="356">
        <v>52415.4</v>
      </c>
      <c r="E23" s="355"/>
      <c r="F23" s="356"/>
      <c r="G23" s="357"/>
      <c r="H23" s="321"/>
      <c r="I23" s="356">
        <f>18.4+46126.7</f>
        <v>46145.1</v>
      </c>
      <c r="J23" s="355"/>
      <c r="K23" s="356"/>
      <c r="M23" s="275"/>
    </row>
    <row r="24" spans="1:14" hidden="1" x14ac:dyDescent="0.25">
      <c r="A24" s="321" t="s">
        <v>204</v>
      </c>
      <c r="B24" s="321"/>
      <c r="C24" s="321"/>
      <c r="D24" s="356"/>
      <c r="E24" s="355"/>
      <c r="F24" s="356"/>
      <c r="G24" s="357"/>
      <c r="H24" s="321"/>
      <c r="I24" s="356"/>
      <c r="J24" s="355"/>
      <c r="K24" s="356"/>
      <c r="M24" s="275"/>
    </row>
    <row r="25" spans="1:14" hidden="1" x14ac:dyDescent="0.25">
      <c r="A25" s="321" t="s">
        <v>205</v>
      </c>
      <c r="B25" s="321"/>
      <c r="C25" s="321"/>
      <c r="D25" s="356"/>
      <c r="E25" s="355"/>
      <c r="F25" s="356"/>
      <c r="G25" s="357"/>
      <c r="H25" s="321"/>
      <c r="I25" s="356"/>
      <c r="J25" s="355"/>
      <c r="K25" s="356"/>
      <c r="M25" s="275"/>
    </row>
    <row r="26" spans="1:14" hidden="1" x14ac:dyDescent="0.25">
      <c r="A26" s="321" t="s">
        <v>206</v>
      </c>
      <c r="B26" s="321"/>
      <c r="C26" s="321"/>
      <c r="D26" s="356"/>
      <c r="E26" s="355"/>
      <c r="F26" s="356"/>
      <c r="G26" s="357"/>
      <c r="H26" s="321"/>
      <c r="I26" s="356"/>
      <c r="J26" s="355"/>
      <c r="K26" s="356"/>
      <c r="M26" s="275"/>
    </row>
    <row r="27" spans="1:14" x14ac:dyDescent="0.25">
      <c r="A27" s="321" t="s">
        <v>10</v>
      </c>
      <c r="B27" s="321"/>
      <c r="C27" s="321"/>
      <c r="D27" s="361">
        <v>1468.4</v>
      </c>
      <c r="E27" s="355"/>
      <c r="F27" s="356"/>
      <c r="G27" s="357"/>
      <c r="H27" s="321"/>
      <c r="I27" s="361">
        <v>237.8</v>
      </c>
      <c r="J27" s="355"/>
      <c r="K27" s="356"/>
      <c r="M27" s="275"/>
    </row>
    <row r="28" spans="1:14" hidden="1" x14ac:dyDescent="0.25">
      <c r="A28" s="321" t="s">
        <v>207</v>
      </c>
      <c r="B28" s="321"/>
      <c r="C28" s="321"/>
      <c r="D28" s="356"/>
      <c r="E28" s="355"/>
      <c r="F28" s="356"/>
      <c r="G28" s="357"/>
      <c r="H28" s="321"/>
      <c r="I28" s="356"/>
      <c r="J28" s="355"/>
      <c r="K28" s="356"/>
      <c r="M28" s="275"/>
    </row>
    <row r="29" spans="1:14" x14ac:dyDescent="0.25">
      <c r="A29" s="362" t="s">
        <v>8</v>
      </c>
      <c r="B29" s="362"/>
      <c r="C29" s="362"/>
      <c r="D29" s="363">
        <v>0</v>
      </c>
      <c r="E29" s="364"/>
      <c r="F29" s="363"/>
      <c r="G29" s="365"/>
      <c r="H29" s="362"/>
      <c r="I29" s="363">
        <v>0</v>
      </c>
      <c r="J29" s="364"/>
      <c r="K29" s="363"/>
      <c r="M29" s="275"/>
    </row>
    <row r="30" spans="1:14" x14ac:dyDescent="0.25">
      <c r="B30" s="275"/>
      <c r="C30" s="275"/>
      <c r="D30" s="356"/>
      <c r="E30" s="355"/>
      <c r="F30" s="356"/>
      <c r="G30" s="357"/>
      <c r="H30" s="275"/>
      <c r="I30" s="356"/>
      <c r="J30" s="355"/>
      <c r="K30" s="356"/>
      <c r="M30" s="275"/>
      <c r="N30" s="347"/>
    </row>
    <row r="31" spans="1:14" x14ac:dyDescent="0.25">
      <c r="A31" s="321" t="s">
        <v>11</v>
      </c>
      <c r="B31" s="321"/>
      <c r="C31" s="321"/>
      <c r="D31" s="356"/>
      <c r="E31" s="355"/>
      <c r="F31" s="361">
        <f>+F12-F22</f>
        <v>396841</v>
      </c>
      <c r="G31" s="357"/>
      <c r="H31" s="321"/>
      <c r="I31" s="356"/>
      <c r="J31" s="355"/>
      <c r="K31" s="361">
        <f>+K12-K22</f>
        <v>363568.19999999995</v>
      </c>
      <c r="M31" s="275"/>
    </row>
    <row r="32" spans="1:14" x14ac:dyDescent="0.25">
      <c r="B32" s="275"/>
      <c r="C32" s="275"/>
      <c r="D32" s="356"/>
      <c r="E32" s="355"/>
      <c r="F32" s="356"/>
      <c r="G32" s="357"/>
      <c r="H32" s="275"/>
      <c r="I32" s="356"/>
      <c r="J32" s="355"/>
      <c r="K32" s="356"/>
      <c r="M32" s="275"/>
      <c r="N32" s="347"/>
    </row>
    <row r="33" spans="1:15" x14ac:dyDescent="0.25">
      <c r="A33" s="321" t="s">
        <v>12</v>
      </c>
      <c r="B33" s="321"/>
      <c r="C33" s="321"/>
      <c r="D33" s="356"/>
      <c r="E33" s="355"/>
      <c r="F33" s="361">
        <f>+F35+F40</f>
        <v>-53300.999999999993</v>
      </c>
      <c r="G33" s="357"/>
      <c r="H33" s="321"/>
      <c r="I33" s="356"/>
      <c r="J33" s="355"/>
      <c r="K33" s="361">
        <f>+K35+K40</f>
        <v>-56614</v>
      </c>
      <c r="M33" s="275"/>
      <c r="N33" s="347"/>
    </row>
    <row r="34" spans="1:15" x14ac:dyDescent="0.25">
      <c r="B34" s="275"/>
      <c r="C34" s="275"/>
      <c r="D34" s="356"/>
      <c r="E34" s="355"/>
      <c r="F34" s="356"/>
      <c r="G34" s="357"/>
      <c r="H34" s="275"/>
      <c r="I34" s="356"/>
      <c r="J34" s="355"/>
      <c r="K34" s="356"/>
      <c r="M34" s="275"/>
      <c r="N34" s="347"/>
    </row>
    <row r="35" spans="1:15" x14ac:dyDescent="0.25">
      <c r="A35" s="321" t="s">
        <v>13</v>
      </c>
      <c r="B35" s="321"/>
      <c r="C35" s="321"/>
      <c r="D35" s="356"/>
      <c r="E35" s="355"/>
      <c r="F35" s="356">
        <f>+D38</f>
        <v>8576.4</v>
      </c>
      <c r="G35" s="357"/>
      <c r="H35" s="321"/>
      <c r="I35" s="356"/>
      <c r="J35" s="355"/>
      <c r="K35" s="356">
        <f>+I38</f>
        <v>688.6</v>
      </c>
      <c r="M35" s="275"/>
      <c r="N35" s="347"/>
    </row>
    <row r="36" spans="1:15" hidden="1" x14ac:dyDescent="0.25">
      <c r="A36" s="321" t="s">
        <v>208</v>
      </c>
      <c r="B36" s="321"/>
      <c r="C36" s="321"/>
      <c r="D36" s="356"/>
      <c r="E36" s="355"/>
      <c r="F36" s="356"/>
      <c r="G36" s="357"/>
      <c r="H36" s="321"/>
      <c r="I36" s="356"/>
      <c r="J36" s="355"/>
      <c r="K36" s="356"/>
      <c r="M36" s="275"/>
      <c r="N36" s="347"/>
    </row>
    <row r="37" spans="1:15" hidden="1" x14ac:dyDescent="0.25">
      <c r="A37" s="321" t="s">
        <v>209</v>
      </c>
      <c r="B37" s="321"/>
      <c r="C37" s="321"/>
      <c r="D37" s="356"/>
      <c r="E37" s="355"/>
      <c r="F37" s="356"/>
      <c r="G37" s="357"/>
      <c r="H37" s="321"/>
      <c r="I37" s="356"/>
      <c r="J37" s="355"/>
      <c r="K37" s="356"/>
      <c r="M37" s="275"/>
    </row>
    <row r="38" spans="1:15" x14ac:dyDescent="0.25">
      <c r="A38" s="321" t="s">
        <v>210</v>
      </c>
      <c r="B38" s="321"/>
      <c r="C38" s="321"/>
      <c r="D38" s="361">
        <v>8576.4</v>
      </c>
      <c r="E38" s="355"/>
      <c r="F38" s="356"/>
      <c r="G38" s="357"/>
      <c r="H38" s="321"/>
      <c r="I38" s="361">
        <v>688.6</v>
      </c>
      <c r="J38" s="355"/>
      <c r="K38" s="356"/>
      <c r="M38" s="275"/>
    </row>
    <row r="39" spans="1:15" x14ac:dyDescent="0.25">
      <c r="B39" s="275"/>
      <c r="C39" s="275"/>
      <c r="D39" s="356"/>
      <c r="E39" s="355"/>
      <c r="F39" s="356"/>
      <c r="G39" s="357"/>
      <c r="H39" s="275"/>
      <c r="I39" s="356"/>
      <c r="J39" s="355"/>
      <c r="K39" s="356"/>
      <c r="M39" s="275"/>
    </row>
    <row r="40" spans="1:15" x14ac:dyDescent="0.25">
      <c r="A40" s="321" t="s">
        <v>15</v>
      </c>
      <c r="B40" s="321"/>
      <c r="C40" s="321"/>
      <c r="D40" s="356"/>
      <c r="E40" s="355"/>
      <c r="F40" s="361">
        <f>+SUM(D41:D42)</f>
        <v>-61877.399999999994</v>
      </c>
      <c r="G40" s="357"/>
      <c r="H40" s="321"/>
      <c r="I40" s="356"/>
      <c r="J40" s="355"/>
      <c r="K40" s="361">
        <f>+SUM(I41:I42)</f>
        <v>-57302.6</v>
      </c>
      <c r="M40" s="275"/>
    </row>
    <row r="41" spans="1:15" x14ac:dyDescent="0.25">
      <c r="A41" s="321" t="s">
        <v>16</v>
      </c>
      <c r="B41" s="321"/>
      <c r="C41" s="321"/>
      <c r="D41" s="366">
        <v>-15565.3</v>
      </c>
      <c r="E41" s="355"/>
      <c r="F41" s="356"/>
      <c r="G41" s="357"/>
      <c r="H41" s="321"/>
      <c r="I41" s="366">
        <v>-14998</v>
      </c>
      <c r="J41" s="355"/>
      <c r="K41" s="356"/>
      <c r="M41" s="275"/>
    </row>
    <row r="42" spans="1:15" x14ac:dyDescent="0.25">
      <c r="A42" s="321" t="s">
        <v>211</v>
      </c>
      <c r="B42" s="321"/>
      <c r="C42" s="321"/>
      <c r="D42" s="367">
        <v>-46312.1</v>
      </c>
      <c r="E42" s="355"/>
      <c r="F42" s="356"/>
      <c r="G42" s="357"/>
      <c r="H42" s="321"/>
      <c r="I42" s="367">
        <f>-57302.6-I41</f>
        <v>-42304.6</v>
      </c>
      <c r="J42" s="355"/>
      <c r="K42" s="356"/>
      <c r="M42" s="275"/>
    </row>
    <row r="43" spans="1:15" ht="14.25" customHeight="1" x14ac:dyDescent="0.25">
      <c r="B43" s="275"/>
      <c r="C43" s="275"/>
      <c r="D43" s="356"/>
      <c r="E43" s="355"/>
      <c r="F43" s="356"/>
      <c r="G43" s="357"/>
      <c r="H43" s="275"/>
      <c r="I43" s="356"/>
      <c r="J43" s="355"/>
      <c r="K43" s="356"/>
      <c r="M43" s="275"/>
    </row>
    <row r="44" spans="1:15" ht="13.5" customHeight="1" x14ac:dyDescent="0.25">
      <c r="A44" s="321" t="s">
        <v>212</v>
      </c>
      <c r="B44" s="321"/>
      <c r="C44" s="321"/>
      <c r="D44" s="356"/>
      <c r="E44" s="355"/>
      <c r="F44" s="356">
        <f>+F31+F33</f>
        <v>343540</v>
      </c>
      <c r="G44" s="357"/>
      <c r="H44" s="321"/>
      <c r="I44" s="356"/>
      <c r="J44" s="355"/>
      <c r="K44" s="361">
        <f>+K31+K33</f>
        <v>306954.19999999995</v>
      </c>
      <c r="L44" s="358"/>
      <c r="M44" s="358"/>
      <c r="N44" s="358"/>
      <c r="O44" s="359"/>
    </row>
    <row r="45" spans="1:15" x14ac:dyDescent="0.25">
      <c r="A45" s="321" t="s">
        <v>18</v>
      </c>
      <c r="B45" s="321"/>
      <c r="C45" s="321"/>
      <c r="D45" s="356"/>
      <c r="E45" s="355"/>
      <c r="F45" s="347"/>
      <c r="H45" s="321"/>
      <c r="I45" s="356"/>
      <c r="J45" s="355"/>
      <c r="K45" s="304"/>
      <c r="M45" s="275"/>
    </row>
    <row r="46" spans="1:15" ht="6" customHeight="1" x14ac:dyDescent="0.25">
      <c r="B46" s="275"/>
      <c r="C46" s="275"/>
      <c r="D46" s="356"/>
      <c r="E46" s="355"/>
      <c r="F46" s="356"/>
      <c r="G46" s="357"/>
      <c r="H46" s="275"/>
      <c r="I46" s="356"/>
      <c r="J46" s="355"/>
      <c r="K46" s="356"/>
      <c r="M46" s="275"/>
    </row>
    <row r="47" spans="1:15" x14ac:dyDescent="0.25">
      <c r="A47" s="321" t="s">
        <v>19</v>
      </c>
      <c r="B47" s="321"/>
      <c r="C47" s="321"/>
      <c r="D47" s="356"/>
      <c r="E47" s="355"/>
      <c r="F47" s="356">
        <f>+SUM(D49:D54)</f>
        <v>-161209.19999999998</v>
      </c>
      <c r="G47" s="357"/>
      <c r="H47" s="321"/>
      <c r="I47" s="356"/>
      <c r="J47" s="355"/>
      <c r="K47" s="356">
        <f>+SUM(I49:I54)</f>
        <v>-128989.2</v>
      </c>
      <c r="M47" s="275"/>
    </row>
    <row r="48" spans="1:15" hidden="1" x14ac:dyDescent="0.25">
      <c r="A48" s="321" t="s">
        <v>213</v>
      </c>
      <c r="B48" s="321"/>
      <c r="C48" s="321"/>
      <c r="D48" s="356"/>
      <c r="E48" s="355"/>
      <c r="F48" s="356"/>
      <c r="G48" s="357"/>
      <c r="H48" s="321"/>
      <c r="I48" s="356"/>
      <c r="J48" s="355"/>
      <c r="K48" s="356"/>
      <c r="M48" s="275"/>
    </row>
    <row r="49" spans="1:13" x14ac:dyDescent="0.25">
      <c r="A49" s="321" t="s">
        <v>20</v>
      </c>
      <c r="B49" s="321"/>
      <c r="C49" s="321"/>
      <c r="D49" s="368">
        <v>-159920.29999999999</v>
      </c>
      <c r="E49" s="355"/>
      <c r="F49" s="356"/>
      <c r="G49" s="357"/>
      <c r="H49" s="321"/>
      <c r="I49" s="368">
        <f>-17811.2-110140.9</f>
        <v>-127952.09999999999</v>
      </c>
      <c r="J49" s="355"/>
      <c r="K49" s="356"/>
      <c r="M49" s="275"/>
    </row>
    <row r="50" spans="1:13" x14ac:dyDescent="0.25">
      <c r="A50" s="369" t="s">
        <v>21</v>
      </c>
      <c r="B50" s="369"/>
      <c r="C50" s="370"/>
      <c r="D50" s="368">
        <v>-645.6</v>
      </c>
      <c r="E50" s="355"/>
      <c r="F50" s="356"/>
      <c r="G50" s="357"/>
      <c r="H50" s="370"/>
      <c r="I50" s="368">
        <v>-594.1</v>
      </c>
      <c r="J50" s="355"/>
      <c r="K50" s="356"/>
      <c r="M50" s="275"/>
    </row>
    <row r="51" spans="1:13" hidden="1" x14ac:dyDescent="0.25">
      <c r="A51" s="369" t="s">
        <v>22</v>
      </c>
      <c r="B51" s="369"/>
      <c r="C51" s="370"/>
      <c r="D51" s="356"/>
      <c r="E51" s="355"/>
      <c r="F51" s="356"/>
      <c r="G51" s="357"/>
      <c r="H51" s="370"/>
      <c r="I51" s="356"/>
      <c r="J51" s="355"/>
      <c r="K51" s="356"/>
      <c r="M51" s="275"/>
    </row>
    <row r="52" spans="1:13" hidden="1" x14ac:dyDescent="0.25">
      <c r="A52" s="370" t="s">
        <v>214</v>
      </c>
      <c r="B52" s="370"/>
      <c r="C52" s="370"/>
      <c r="D52" s="356"/>
      <c r="E52" s="355"/>
      <c r="F52" s="356"/>
      <c r="G52" s="357"/>
      <c r="H52" s="370"/>
      <c r="I52" s="356"/>
      <c r="J52" s="355"/>
      <c r="K52" s="356"/>
      <c r="M52" s="275"/>
    </row>
    <row r="53" spans="1:13" hidden="1" x14ac:dyDescent="0.25">
      <c r="A53" s="370" t="s">
        <v>215</v>
      </c>
      <c r="B53" s="370"/>
      <c r="C53" s="370"/>
      <c r="D53" s="356"/>
      <c r="E53" s="355"/>
      <c r="F53" s="356"/>
      <c r="G53" s="357"/>
      <c r="H53" s="370"/>
      <c r="I53" s="356"/>
      <c r="J53" s="355"/>
      <c r="K53" s="356"/>
      <c r="M53" s="275"/>
    </row>
    <row r="54" spans="1:13" x14ac:dyDescent="0.25">
      <c r="A54" s="321" t="s">
        <v>23</v>
      </c>
      <c r="B54" s="321"/>
      <c r="C54" s="321"/>
      <c r="D54" s="361">
        <v>-643.29999999999995</v>
      </c>
      <c r="E54" s="355"/>
      <c r="F54" s="356"/>
      <c r="G54" s="357"/>
      <c r="H54" s="321"/>
      <c r="I54" s="361">
        <f>-14.9-428.1</f>
        <v>-443</v>
      </c>
      <c r="J54" s="355"/>
      <c r="K54" s="356"/>
      <c r="M54" s="275"/>
    </row>
    <row r="55" spans="1:13" ht="14.25" customHeight="1" x14ac:dyDescent="0.25">
      <c r="B55" s="275"/>
      <c r="C55" s="275"/>
      <c r="D55" s="355"/>
      <c r="E55" s="355"/>
      <c r="F55" s="356"/>
      <c r="G55" s="357"/>
      <c r="H55" s="275"/>
      <c r="I55" s="355"/>
      <c r="J55" s="355"/>
      <c r="K55" s="356"/>
      <c r="M55" s="275"/>
    </row>
    <row r="56" spans="1:13" x14ac:dyDescent="0.25">
      <c r="A56" s="321" t="s">
        <v>216</v>
      </c>
      <c r="B56" s="321"/>
      <c r="C56" s="321"/>
      <c r="D56" s="355"/>
      <c r="E56" s="355"/>
      <c r="F56" s="356">
        <v>-1646.4</v>
      </c>
      <c r="G56" s="357"/>
      <c r="H56" s="321"/>
      <c r="I56" s="355"/>
      <c r="J56" s="355"/>
      <c r="K56" s="356">
        <v>-1022.7</v>
      </c>
      <c r="M56" s="275"/>
    </row>
    <row r="57" spans="1:13" ht="7.5" customHeight="1" x14ac:dyDescent="0.25">
      <c r="A57" s="321" t="s">
        <v>25</v>
      </c>
      <c r="B57" s="321"/>
      <c r="C57" s="321"/>
      <c r="D57" s="355"/>
      <c r="E57" s="355"/>
      <c r="F57" s="356"/>
      <c r="G57" s="357"/>
      <c r="H57" s="321"/>
      <c r="I57" s="355"/>
      <c r="J57" s="355"/>
      <c r="K57" s="356"/>
      <c r="M57" s="275"/>
    </row>
    <row r="58" spans="1:13" x14ac:dyDescent="0.25">
      <c r="A58" s="321" t="s">
        <v>26</v>
      </c>
      <c r="B58" s="321"/>
      <c r="C58" s="321"/>
      <c r="D58" s="355"/>
      <c r="E58" s="355"/>
      <c r="F58" s="361">
        <v>-956.5</v>
      </c>
      <c r="G58" s="357"/>
      <c r="H58" s="321"/>
      <c r="I58" s="355"/>
      <c r="J58" s="355"/>
      <c r="K58" s="361">
        <v>-942.9</v>
      </c>
      <c r="M58" s="275"/>
    </row>
    <row r="59" spans="1:13" ht="6" customHeight="1" x14ac:dyDescent="0.25">
      <c r="B59" s="275"/>
      <c r="C59" s="275"/>
      <c r="D59" s="355"/>
      <c r="E59" s="355"/>
      <c r="F59" s="356"/>
      <c r="G59" s="357"/>
      <c r="H59" s="275"/>
      <c r="I59" s="355"/>
      <c r="J59" s="355"/>
      <c r="K59" s="356"/>
      <c r="M59" s="275"/>
    </row>
    <row r="60" spans="1:13" x14ac:dyDescent="0.25">
      <c r="A60" s="321" t="s">
        <v>217</v>
      </c>
      <c r="B60" s="321"/>
      <c r="C60" s="321"/>
      <c r="D60" s="355"/>
      <c r="E60" s="355"/>
      <c r="F60" s="361">
        <f>+SUM(F44:F59)</f>
        <v>179727.90000000002</v>
      </c>
      <c r="G60" s="357"/>
      <c r="H60" s="321"/>
      <c r="I60" s="355"/>
      <c r="J60" s="355"/>
      <c r="K60" s="361">
        <f>+SUM(K44:K59)</f>
        <v>175999.39999999994</v>
      </c>
      <c r="M60" s="275"/>
    </row>
    <row r="61" spans="1:13" ht="9.75" customHeight="1" x14ac:dyDescent="0.25">
      <c r="B61" s="275"/>
      <c r="C61" s="275"/>
      <c r="D61" s="355"/>
      <c r="E61" s="355"/>
      <c r="F61" s="356"/>
      <c r="G61" s="357"/>
      <c r="H61" s="275"/>
      <c r="I61" s="355"/>
      <c r="J61" s="355"/>
      <c r="K61" s="356"/>
      <c r="M61" s="275"/>
    </row>
    <row r="62" spans="1:13" x14ac:dyDescent="0.25">
      <c r="A62" s="321" t="s">
        <v>218</v>
      </c>
      <c r="B62" s="321"/>
      <c r="C62" s="321"/>
      <c r="D62" s="355"/>
      <c r="E62" s="355"/>
      <c r="F62" s="356">
        <v>66965.2</v>
      </c>
      <c r="G62" s="357"/>
      <c r="H62" s="321"/>
      <c r="I62" s="355"/>
      <c r="J62" s="355"/>
      <c r="K62" s="356">
        <v>51120.6</v>
      </c>
      <c r="M62" s="275"/>
    </row>
    <row r="63" spans="1:13" hidden="1" x14ac:dyDescent="0.25">
      <c r="A63" s="321" t="s">
        <v>219</v>
      </c>
      <c r="B63" s="321"/>
      <c r="C63" s="321"/>
      <c r="D63" s="366">
        <v>54518</v>
      </c>
      <c r="E63" s="355"/>
      <c r="F63" s="356"/>
      <c r="G63" s="357"/>
      <c r="H63" s="321"/>
      <c r="I63" s="366">
        <v>54518</v>
      </c>
      <c r="J63" s="355"/>
      <c r="K63" s="356"/>
      <c r="M63" s="275"/>
    </row>
    <row r="64" spans="1:13" ht="9.75" customHeight="1" x14ac:dyDescent="0.25">
      <c r="B64" s="275"/>
      <c r="C64" s="275"/>
      <c r="D64" s="355"/>
      <c r="E64" s="355"/>
      <c r="F64" s="356"/>
      <c r="G64" s="357"/>
      <c r="H64" s="275"/>
      <c r="I64" s="355"/>
      <c r="J64" s="355"/>
      <c r="K64" s="356"/>
      <c r="M64" s="275"/>
    </row>
    <row r="65" spans="1:13" x14ac:dyDescent="0.25">
      <c r="A65" s="321" t="s">
        <v>220</v>
      </c>
      <c r="B65" s="321"/>
      <c r="C65" s="321"/>
      <c r="D65" s="355"/>
      <c r="E65" s="355"/>
      <c r="F65" s="361">
        <v>-23531.7</v>
      </c>
      <c r="G65" s="357"/>
      <c r="H65" s="321"/>
      <c r="I65" s="355"/>
      <c r="J65" s="355"/>
      <c r="K65" s="361">
        <v>-26111.5</v>
      </c>
      <c r="M65" s="275"/>
    </row>
    <row r="66" spans="1:13" hidden="1" x14ac:dyDescent="0.25">
      <c r="A66" s="321" t="s">
        <v>221</v>
      </c>
      <c r="B66" s="321"/>
      <c r="C66" s="321"/>
      <c r="D66" s="366">
        <v>20981.4</v>
      </c>
      <c r="E66" s="355"/>
      <c r="F66" s="356"/>
      <c r="G66" s="357"/>
      <c r="H66" s="321"/>
      <c r="I66" s="366">
        <v>20981.4</v>
      </c>
      <c r="J66" s="355"/>
      <c r="K66" s="356"/>
      <c r="M66" s="275"/>
    </row>
    <row r="67" spans="1:13" x14ac:dyDescent="0.25">
      <c r="B67" s="275"/>
      <c r="C67" s="275"/>
      <c r="D67" s="355"/>
      <c r="E67" s="355"/>
      <c r="F67" s="356"/>
      <c r="G67" s="357"/>
      <c r="H67" s="275"/>
      <c r="I67" s="355"/>
      <c r="J67" s="355"/>
      <c r="K67" s="356"/>
      <c r="M67" s="275"/>
    </row>
    <row r="68" spans="1:13" x14ac:dyDescent="0.25">
      <c r="A68" s="321" t="s">
        <v>32</v>
      </c>
      <c r="B68" s="321"/>
      <c r="C68" s="321"/>
      <c r="D68" s="355"/>
      <c r="E68" s="355"/>
      <c r="F68" s="361">
        <f>+F62+F65</f>
        <v>43433.5</v>
      </c>
      <c r="G68" s="357"/>
      <c r="H68" s="321"/>
      <c r="I68" s="355"/>
      <c r="J68" s="355"/>
      <c r="K68" s="361">
        <f>+K62+K65</f>
        <v>25009.1</v>
      </c>
      <c r="M68" s="275"/>
    </row>
    <row r="69" spans="1:13" x14ac:dyDescent="0.25">
      <c r="B69" s="275"/>
      <c r="C69" s="275"/>
      <c r="D69" s="355"/>
      <c r="E69" s="355"/>
      <c r="F69" s="356"/>
      <c r="G69" s="357"/>
      <c r="H69" s="275"/>
      <c r="I69" s="355"/>
      <c r="J69" s="355"/>
      <c r="K69" s="356"/>
      <c r="M69" s="275"/>
    </row>
    <row r="70" spans="1:13" x14ac:dyDescent="0.25">
      <c r="A70" s="321" t="s">
        <v>222</v>
      </c>
      <c r="B70" s="321"/>
      <c r="C70" s="321"/>
      <c r="D70" s="355"/>
      <c r="E70" s="355"/>
      <c r="F70" s="361">
        <f>+F60+F68</f>
        <v>223161.40000000002</v>
      </c>
      <c r="G70" s="357"/>
      <c r="H70" s="321"/>
      <c r="I70" s="355"/>
      <c r="J70" s="355"/>
      <c r="K70" s="361">
        <f>+K60+K68</f>
        <v>201008.49999999994</v>
      </c>
      <c r="M70" s="275"/>
    </row>
    <row r="71" spans="1:13" x14ac:dyDescent="0.25">
      <c r="B71" s="275"/>
      <c r="C71" s="275"/>
      <c r="D71" s="355"/>
      <c r="E71" s="355"/>
      <c r="F71" s="356"/>
      <c r="G71" s="357"/>
      <c r="H71" s="275"/>
      <c r="I71" s="355"/>
      <c r="J71" s="355"/>
      <c r="K71" s="356"/>
      <c r="M71" s="275"/>
    </row>
    <row r="72" spans="1:13" hidden="1" x14ac:dyDescent="0.25">
      <c r="A72" s="321" t="s">
        <v>223</v>
      </c>
      <c r="B72" s="321"/>
      <c r="C72" s="321"/>
      <c r="D72" s="355"/>
      <c r="E72" s="355"/>
      <c r="F72" s="356"/>
      <c r="G72" s="357"/>
      <c r="H72" s="321"/>
      <c r="I72" s="355"/>
      <c r="J72" s="355"/>
      <c r="K72" s="356"/>
      <c r="M72" s="275"/>
    </row>
    <row r="73" spans="1:13" hidden="1" x14ac:dyDescent="0.25">
      <c r="B73" s="275"/>
      <c r="C73" s="275"/>
      <c r="D73" s="355"/>
      <c r="E73" s="355"/>
      <c r="F73" s="356"/>
      <c r="G73" s="357"/>
      <c r="H73" s="275"/>
      <c r="I73" s="355"/>
      <c r="J73" s="355"/>
      <c r="K73" s="356"/>
      <c r="M73" s="275"/>
    </row>
    <row r="74" spans="1:13" ht="16.5" thickBot="1" x14ac:dyDescent="0.3">
      <c r="A74" s="321" t="s">
        <v>178</v>
      </c>
      <c r="B74" s="321"/>
      <c r="C74" s="321"/>
      <c r="D74" s="355"/>
      <c r="E74" s="355" t="s">
        <v>152</v>
      </c>
      <c r="F74" s="371">
        <f>+F70</f>
        <v>223161.40000000002</v>
      </c>
      <c r="G74" s="357"/>
      <c r="H74" s="321"/>
      <c r="I74" s="355"/>
      <c r="J74" s="355" t="s">
        <v>152</v>
      </c>
      <c r="K74" s="371">
        <f>+K70</f>
        <v>201008.49999999994</v>
      </c>
      <c r="M74" s="275"/>
    </row>
    <row r="75" spans="1:13" ht="16.5" thickTop="1" x14ac:dyDescent="0.25">
      <c r="A75" s="321"/>
      <c r="B75" s="321"/>
      <c r="C75" s="321"/>
      <c r="D75" s="355"/>
      <c r="E75" s="355"/>
      <c r="F75" s="356"/>
      <c r="G75" s="357"/>
      <c r="H75" s="321"/>
      <c r="I75" s="355"/>
      <c r="J75" s="355"/>
      <c r="K75" s="356"/>
      <c r="M75" s="275"/>
    </row>
    <row r="76" spans="1:13" x14ac:dyDescent="0.25">
      <c r="B76" s="275"/>
      <c r="C76" s="275"/>
      <c r="D76" s="357"/>
      <c r="E76" s="357"/>
      <c r="F76" s="357"/>
      <c r="G76" s="357"/>
      <c r="H76" s="275"/>
      <c r="I76" s="357"/>
      <c r="J76" s="357"/>
      <c r="K76" s="357"/>
      <c r="M76" s="275"/>
    </row>
    <row r="77" spans="1:13" ht="13.5" customHeight="1" x14ac:dyDescent="0.25">
      <c r="A77" s="372" t="s">
        <v>191</v>
      </c>
      <c r="B77" s="373"/>
      <c r="C77" s="373"/>
      <c r="D77" s="374"/>
      <c r="E77" s="375"/>
      <c r="F77" s="375"/>
      <c r="G77" s="296"/>
      <c r="H77" s="296"/>
      <c r="I77" s="296"/>
      <c r="J77" s="296"/>
      <c r="K77" s="376"/>
      <c r="M77" s="275"/>
    </row>
    <row r="78" spans="1:13" ht="13.5" customHeight="1" x14ac:dyDescent="0.25">
      <c r="A78" s="377"/>
      <c r="B78" s="377"/>
      <c r="C78" s="377"/>
      <c r="D78" s="378"/>
      <c r="E78" s="347"/>
      <c r="F78" s="347"/>
      <c r="G78" s="275"/>
      <c r="H78" s="275"/>
      <c r="I78" s="275"/>
      <c r="J78" s="275"/>
      <c r="K78" s="348"/>
      <c r="M78" s="275"/>
    </row>
    <row r="79" spans="1:13" ht="30.75" customHeight="1" x14ac:dyDescent="0.25">
      <c r="A79" s="379" t="s">
        <v>192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M79" s="275"/>
    </row>
    <row r="80" spans="1:13" ht="9.75" customHeight="1" x14ac:dyDescent="0.25">
      <c r="A80" s="219"/>
      <c r="B80" s="219"/>
      <c r="C80" s="219"/>
      <c r="D80" s="338"/>
      <c r="E80" s="338"/>
      <c r="F80" s="338"/>
      <c r="G80" s="219"/>
      <c r="H80" s="219"/>
      <c r="I80" s="219"/>
      <c r="J80" s="219"/>
      <c r="K80" s="219"/>
      <c r="M80" s="275"/>
    </row>
    <row r="81" spans="1:14" ht="9.75" customHeight="1" x14ac:dyDescent="0.25">
      <c r="A81" s="219"/>
      <c r="B81" s="219"/>
      <c r="C81" s="219"/>
      <c r="D81" s="338"/>
      <c r="E81" s="338"/>
      <c r="F81" s="338"/>
      <c r="G81" s="219"/>
      <c r="H81" s="219"/>
      <c r="I81" s="219"/>
      <c r="J81" s="219"/>
      <c r="K81" s="219"/>
      <c r="M81" s="275"/>
    </row>
    <row r="82" spans="1:14" ht="9.75" customHeight="1" x14ac:dyDescent="0.25">
      <c r="A82" s="219"/>
      <c r="B82" s="219"/>
      <c r="C82" s="219"/>
      <c r="D82" s="338"/>
      <c r="E82" s="338"/>
      <c r="F82" s="338"/>
      <c r="G82" s="219"/>
      <c r="H82" s="219"/>
      <c r="I82" s="219"/>
      <c r="J82" s="219"/>
      <c r="K82" s="219"/>
      <c r="M82" s="275"/>
    </row>
    <row r="83" spans="1:14" ht="9.75" customHeight="1" x14ac:dyDescent="0.25">
      <c r="A83" s="219"/>
      <c r="B83" s="219"/>
      <c r="C83" s="219"/>
      <c r="D83" s="338"/>
      <c r="E83" s="338"/>
      <c r="F83" s="338"/>
      <c r="G83" s="219"/>
      <c r="H83" s="219"/>
      <c r="I83" s="219"/>
      <c r="J83" s="219"/>
      <c r="K83" s="219"/>
      <c r="M83" s="275"/>
    </row>
    <row r="84" spans="1:14" ht="9.75" customHeight="1" x14ac:dyDescent="0.25">
      <c r="A84" s="219"/>
      <c r="B84" s="219"/>
      <c r="C84" s="219"/>
      <c r="D84" s="338"/>
      <c r="E84" s="338"/>
      <c r="F84" s="338"/>
      <c r="G84" s="219"/>
      <c r="H84" s="219"/>
      <c r="I84" s="255"/>
      <c r="J84" s="219"/>
      <c r="K84" s="219"/>
      <c r="M84" s="275"/>
    </row>
    <row r="85" spans="1:14" ht="22.5" customHeight="1" x14ac:dyDescent="0.25">
      <c r="A85" s="380"/>
      <c r="B85" s="219"/>
      <c r="C85" s="219"/>
      <c r="D85" s="338"/>
      <c r="E85" s="338"/>
      <c r="F85" s="338"/>
      <c r="G85" s="219"/>
      <c r="H85" s="219"/>
      <c r="I85" s="219"/>
      <c r="J85" s="219"/>
      <c r="K85" s="219"/>
      <c r="M85" s="275"/>
    </row>
    <row r="86" spans="1:14" x14ac:dyDescent="0.25">
      <c r="A86" s="321"/>
      <c r="B86" s="381"/>
      <c r="C86" s="381"/>
      <c r="D86" s="381"/>
      <c r="E86" s="381"/>
      <c r="F86" s="381"/>
      <c r="G86" s="275"/>
      <c r="H86" s="326"/>
      <c r="I86" s="326"/>
      <c r="J86" s="326"/>
      <c r="K86" s="326"/>
      <c r="M86" s="275"/>
    </row>
    <row r="87" spans="1:14" s="383" customFormat="1" ht="15" customHeight="1" x14ac:dyDescent="0.25">
      <c r="A87" s="321"/>
      <c r="B87" s="381"/>
      <c r="C87" s="381"/>
      <c r="D87" s="381"/>
      <c r="E87" s="381"/>
      <c r="F87" s="381"/>
      <c r="G87" s="275"/>
      <c r="H87" s="326"/>
      <c r="I87" s="326"/>
      <c r="J87" s="326"/>
      <c r="K87" s="326"/>
      <c r="L87" s="275"/>
      <c r="M87" s="382"/>
      <c r="N87" s="382"/>
    </row>
    <row r="88" spans="1:14" x14ac:dyDescent="0.25">
      <c r="B88" s="381"/>
      <c r="C88" s="381"/>
      <c r="D88" s="381"/>
      <c r="E88" s="381"/>
      <c r="F88" s="381"/>
      <c r="G88" s="275"/>
      <c r="H88" s="326"/>
      <c r="I88" s="326"/>
      <c r="J88" s="326"/>
      <c r="K88" s="326"/>
      <c r="M88" s="275"/>
    </row>
    <row r="89" spans="1:14" x14ac:dyDescent="0.25">
      <c r="A89" s="314"/>
      <c r="B89" s="314"/>
      <c r="C89" s="314"/>
      <c r="D89" s="347"/>
      <c r="E89" s="347"/>
      <c r="F89" s="347"/>
      <c r="G89" s="275"/>
      <c r="H89" s="275"/>
      <c r="I89" s="275"/>
      <c r="J89" s="275"/>
      <c r="K89" s="275"/>
      <c r="M89" s="275"/>
    </row>
    <row r="90" spans="1:14" x14ac:dyDescent="0.25">
      <c r="A90" s="219"/>
      <c r="B90" s="219"/>
      <c r="C90" s="219"/>
      <c r="D90" s="338"/>
      <c r="E90" s="338"/>
      <c r="F90" s="338"/>
      <c r="G90" s="219"/>
      <c r="H90" s="326"/>
      <c r="I90" s="326"/>
      <c r="J90" s="326"/>
      <c r="K90" s="326"/>
      <c r="M90" s="275"/>
    </row>
    <row r="91" spans="1:14" ht="17.25" customHeight="1" x14ac:dyDescent="0.25">
      <c r="A91" s="219"/>
      <c r="B91" s="219"/>
      <c r="C91" s="219"/>
      <c r="D91" s="384"/>
      <c r="E91" s="338"/>
      <c r="F91" s="338"/>
      <c r="G91" s="219"/>
      <c r="H91" s="219"/>
      <c r="I91" s="219"/>
      <c r="J91" s="219"/>
      <c r="K91" s="219"/>
      <c r="M91" s="275"/>
    </row>
    <row r="92" spans="1:14" x14ac:dyDescent="0.25">
      <c r="A92" s="219"/>
      <c r="B92" s="334"/>
      <c r="C92" s="334"/>
      <c r="D92" s="337"/>
      <c r="E92" s="337"/>
      <c r="F92" s="337"/>
      <c r="G92" s="334"/>
      <c r="H92" s="334"/>
      <c r="I92" s="334"/>
      <c r="J92" s="334"/>
      <c r="K92" s="334"/>
      <c r="M92" s="275"/>
    </row>
    <row r="93" spans="1:14" x14ac:dyDescent="0.25">
      <c r="A93" s="219"/>
      <c r="B93" s="334"/>
      <c r="C93" s="334"/>
      <c r="D93" s="337"/>
      <c r="E93" s="337"/>
      <c r="F93" s="337"/>
      <c r="G93" s="334"/>
      <c r="H93" s="334"/>
      <c r="I93" s="334"/>
      <c r="J93" s="334"/>
      <c r="K93" s="334"/>
      <c r="M93" s="275"/>
    </row>
    <row r="94" spans="1:14" x14ac:dyDescent="0.25">
      <c r="A94" s="219"/>
      <c r="B94" s="334"/>
      <c r="C94" s="334"/>
      <c r="D94" s="337"/>
      <c r="E94" s="337"/>
      <c r="F94" s="337"/>
      <c r="G94" s="334"/>
      <c r="H94" s="334"/>
      <c r="I94" s="334"/>
      <c r="J94" s="334"/>
      <c r="K94" s="334"/>
    </row>
    <row r="95" spans="1:14" x14ac:dyDescent="0.25">
      <c r="A95" s="219"/>
      <c r="B95" s="334"/>
      <c r="C95" s="334"/>
      <c r="D95" s="337"/>
      <c r="E95" s="337"/>
      <c r="F95" s="337"/>
      <c r="G95" s="334"/>
      <c r="H95" s="334"/>
      <c r="I95" s="334"/>
      <c r="J95" s="334"/>
      <c r="K95" s="334"/>
    </row>
    <row r="96" spans="1:14" ht="12.75" customHeight="1" x14ac:dyDescent="0.25">
      <c r="A96" s="219"/>
      <c r="B96" s="334"/>
      <c r="C96" s="334"/>
      <c r="D96" s="337"/>
      <c r="E96" s="337"/>
      <c r="F96" s="337"/>
      <c r="G96" s="334"/>
      <c r="H96" s="334"/>
      <c r="I96" s="334"/>
      <c r="J96" s="334"/>
      <c r="K96" s="334"/>
    </row>
    <row r="97" spans="1:11" x14ac:dyDescent="0.25">
      <c r="A97" s="219"/>
      <c r="B97" s="334"/>
      <c r="C97" s="334"/>
      <c r="D97" s="337"/>
      <c r="E97" s="337"/>
      <c r="F97" s="337"/>
      <c r="G97" s="334"/>
      <c r="H97" s="334"/>
      <c r="I97" s="334"/>
      <c r="J97" s="334"/>
      <c r="K97" s="334"/>
    </row>
    <row r="98" spans="1:11" x14ac:dyDescent="0.25">
      <c r="A98" s="219"/>
      <c r="B98" s="334"/>
      <c r="C98" s="334"/>
      <c r="D98" s="337"/>
      <c r="E98" s="337"/>
      <c r="F98" s="337"/>
      <c r="G98" s="334"/>
      <c r="H98" s="334"/>
      <c r="I98" s="334"/>
      <c r="J98" s="334"/>
      <c r="K98" s="334"/>
    </row>
    <row r="99" spans="1:11" x14ac:dyDescent="0.25">
      <c r="A99" s="219"/>
      <c r="B99" s="334"/>
      <c r="C99" s="334"/>
      <c r="D99" s="337"/>
      <c r="E99" s="337"/>
      <c r="F99" s="337"/>
      <c r="G99" s="334"/>
      <c r="H99" s="334"/>
      <c r="I99" s="334"/>
      <c r="J99" s="334"/>
      <c r="K99" s="334"/>
    </row>
    <row r="100" spans="1:11" x14ac:dyDescent="0.25">
      <c r="A100" s="219"/>
      <c r="B100" s="334"/>
      <c r="C100" s="334"/>
      <c r="D100" s="337"/>
      <c r="E100" s="337"/>
      <c r="F100" s="337"/>
      <c r="G100" s="334"/>
      <c r="H100" s="334"/>
      <c r="I100" s="334"/>
      <c r="J100" s="334"/>
      <c r="K100" s="334"/>
    </row>
    <row r="101" spans="1:11" x14ac:dyDescent="0.25">
      <c r="A101" s="219"/>
      <c r="B101" s="334"/>
      <c r="C101" s="334"/>
      <c r="D101" s="337"/>
      <c r="E101" s="337"/>
      <c r="F101" s="337"/>
      <c r="G101" s="334"/>
      <c r="H101" s="334"/>
      <c r="I101" s="334"/>
      <c r="J101" s="334"/>
      <c r="K101" s="334"/>
    </row>
    <row r="102" spans="1:11" ht="20.25" customHeight="1" x14ac:dyDescent="0.25">
      <c r="B102" s="334"/>
      <c r="C102" s="334"/>
      <c r="D102" s="337"/>
      <c r="E102" s="337"/>
      <c r="F102" s="337"/>
      <c r="G102" s="334"/>
      <c r="H102" s="334"/>
      <c r="I102" s="334"/>
      <c r="J102" s="334"/>
      <c r="K102" s="334"/>
    </row>
    <row r="103" spans="1:11" x14ac:dyDescent="0.25">
      <c r="A103" s="219"/>
      <c r="B103" s="334"/>
      <c r="C103" s="334"/>
      <c r="D103" s="337"/>
      <c r="E103" s="337"/>
      <c r="F103" s="337"/>
      <c r="G103" s="334"/>
      <c r="H103" s="334"/>
      <c r="I103" s="334"/>
      <c r="J103" s="334"/>
      <c r="K103" s="334"/>
    </row>
  </sheetData>
  <mergeCells count="11">
    <mergeCell ref="B87:F87"/>
    <mergeCell ref="H87:K87"/>
    <mergeCell ref="B88:F88"/>
    <mergeCell ref="H88:K88"/>
    <mergeCell ref="H90:K90"/>
    <mergeCell ref="A3:K3"/>
    <mergeCell ref="A4:J4"/>
    <mergeCell ref="A5:J5"/>
    <mergeCell ref="A79:K79"/>
    <mergeCell ref="B86:F86"/>
    <mergeCell ref="H86:K86"/>
  </mergeCells>
  <pageMargins left="0.98425196850393704" right="0.51181102362204722" top="0.98425196850393704" bottom="0.78740157480314965" header="0.51181102362204722" footer="0.51181102362204722"/>
  <pageSetup scale="55" firstPageNumber="5" orientation="portrait" useFirstPageNumber="1" r:id="rId1"/>
  <headerFooter alignWithMargins="0">
    <oddFooter>&amp;C&amp;"Times New Roman,Normal"-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52</vt:i4>
      </vt:variant>
    </vt:vector>
  </HeadingPairs>
  <TitlesOfParts>
    <vt:vector size="78" baseType="lpstr">
      <vt:lpstr>PYG ENERO</vt:lpstr>
      <vt:lpstr>BG ENERO</vt:lpstr>
      <vt:lpstr>PYG FEBRERO</vt:lpstr>
      <vt:lpstr>BG FEBRERO</vt:lpstr>
      <vt:lpstr>PYG MARZO</vt:lpstr>
      <vt:lpstr>BG MARZO</vt:lpstr>
      <vt:lpstr>PYG ABRIL</vt:lpstr>
      <vt:lpstr>BG ABRIL</vt:lpstr>
      <vt:lpstr>PYG MAYO</vt:lpstr>
      <vt:lpstr>BG MAYO</vt:lpstr>
      <vt:lpstr>PYG JUNIO</vt:lpstr>
      <vt:lpstr>BG JUNIO</vt:lpstr>
      <vt:lpstr>PYG JULIO</vt:lpstr>
      <vt:lpstr>BG JULIO</vt:lpstr>
      <vt:lpstr>PYG AGOSTO</vt:lpstr>
      <vt:lpstr>BG AGOSTO</vt:lpstr>
      <vt:lpstr>PYG SEPTIEMBRE</vt:lpstr>
      <vt:lpstr>BG SEPTIEMBRE</vt:lpstr>
      <vt:lpstr>PYG OCTUBRE</vt:lpstr>
      <vt:lpstr>BG OCTUBRE</vt:lpstr>
      <vt:lpstr>PYG NOVIEMBRE</vt:lpstr>
      <vt:lpstr>BG NOVIEMBRE</vt:lpstr>
      <vt:lpstr>BG DICIEMBRE</vt:lpstr>
      <vt:lpstr>PYG DICIEMBRE</vt:lpstr>
      <vt:lpstr>BALANCE NOTAS</vt:lpstr>
      <vt:lpstr>PYG NOTAS</vt:lpstr>
      <vt:lpstr>'BALANCE NOTAS'!A_impresión_IM</vt:lpstr>
      <vt:lpstr>'BG ABRIL'!A_impresión_IM</vt:lpstr>
      <vt:lpstr>'BG AGOSTO'!A_impresión_IM</vt:lpstr>
      <vt:lpstr>'BG DICIEMBRE'!A_impresión_IM</vt:lpstr>
      <vt:lpstr>'BG ENERO'!A_impresión_IM</vt:lpstr>
      <vt:lpstr>'BG FEBRERO'!A_impresión_IM</vt:lpstr>
      <vt:lpstr>'BG JULIO'!A_impresión_IM</vt:lpstr>
      <vt:lpstr>'BG JUNIO'!A_impresión_IM</vt:lpstr>
      <vt:lpstr>'BG MARZO'!A_impresión_IM</vt:lpstr>
      <vt:lpstr>'BG MAYO'!A_impresión_IM</vt:lpstr>
      <vt:lpstr>'BG NOVIEMBRE'!A_impresión_IM</vt:lpstr>
      <vt:lpstr>'BG OCTUBRE'!A_impresión_IM</vt:lpstr>
      <vt:lpstr>'BG SEPTIEMBRE'!A_impresión_IM</vt:lpstr>
      <vt:lpstr>'PYG ABRIL'!A_impresión_IM</vt:lpstr>
      <vt:lpstr>'PYG AGOSTO'!A_impresión_IM</vt:lpstr>
      <vt:lpstr>'PYG DICIEMBRE'!A_impresión_IM</vt:lpstr>
      <vt:lpstr>'PYG ENERO'!A_impresión_IM</vt:lpstr>
      <vt:lpstr>'PYG FEBRERO'!A_impresión_IM</vt:lpstr>
      <vt:lpstr>'PYG JULIO'!A_impresión_IM</vt:lpstr>
      <vt:lpstr>'PYG JUNIO'!A_impresión_IM</vt:lpstr>
      <vt:lpstr>'PYG MARZO'!A_impresión_IM</vt:lpstr>
      <vt:lpstr>'PYG MAYO'!A_impresión_IM</vt:lpstr>
      <vt:lpstr>'PYG NOTAS'!A_impresión_IM</vt:lpstr>
      <vt:lpstr>'PYG NOVIEMBRE'!A_impresión_IM</vt:lpstr>
      <vt:lpstr>'PYG OCTUBRE'!A_impresión_IM</vt:lpstr>
      <vt:lpstr>'PYG SEPTIEMBRE'!A_impresión_IM</vt:lpstr>
      <vt:lpstr>'BALANCE NOTAS'!Área_de_impresión</vt:lpstr>
      <vt:lpstr>'BG ABRIL'!Área_de_impresión</vt:lpstr>
      <vt:lpstr>'BG AGOSTO'!Área_de_impresión</vt:lpstr>
      <vt:lpstr>'BG DICIEMBRE'!Área_de_impresión</vt:lpstr>
      <vt:lpstr>'BG ENERO'!Área_de_impresión</vt:lpstr>
      <vt:lpstr>'BG FEBRERO'!Área_de_impresión</vt:lpstr>
      <vt:lpstr>'BG JULIO'!Área_de_impresión</vt:lpstr>
      <vt:lpstr>'BG JUNIO'!Área_de_impresión</vt:lpstr>
      <vt:lpstr>'BG MARZO'!Área_de_impresión</vt:lpstr>
      <vt:lpstr>'BG MAYO'!Área_de_impresión</vt:lpstr>
      <vt:lpstr>'BG NOVIEMBRE'!Área_de_impresión</vt:lpstr>
      <vt:lpstr>'BG OCTUBRE'!Área_de_impresión</vt:lpstr>
      <vt:lpstr>'BG SEPTIEMBRE'!Área_de_impresión</vt:lpstr>
      <vt:lpstr>'PYG ABRIL'!Área_de_impresión</vt:lpstr>
      <vt:lpstr>'PYG AGOSTO'!Área_de_impresión</vt:lpstr>
      <vt:lpstr>'PYG DICIEMBRE'!Área_de_impresión</vt:lpstr>
      <vt:lpstr>'PYG ENERO'!Área_de_impresión</vt:lpstr>
      <vt:lpstr>'PYG FEBRERO'!Área_de_impresión</vt:lpstr>
      <vt:lpstr>'PYG JULIO'!Área_de_impresión</vt:lpstr>
      <vt:lpstr>'PYG JUNIO'!Área_de_impresión</vt:lpstr>
      <vt:lpstr>'PYG MARZO'!Área_de_impresión</vt:lpstr>
      <vt:lpstr>'PYG MAYO'!Área_de_impresión</vt:lpstr>
      <vt:lpstr>'PYG NOTAS'!Área_de_impresión</vt:lpstr>
      <vt:lpstr>'PYG NOVIEMBRE'!Área_de_impresión</vt:lpstr>
      <vt:lpstr>'PYG OCTUBRE'!Área_de_impresión</vt:lpstr>
      <vt:lpstr>'PYG SEPTIEMBRE'!Área_de_impresión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jmolina</dc:creator>
  <cp:lastModifiedBy>Jorge Enrique Molina Ramirez</cp:lastModifiedBy>
  <cp:lastPrinted>2015-02-11T15:59:02Z</cp:lastPrinted>
  <dcterms:created xsi:type="dcterms:W3CDTF">2008-11-20T20:35:09Z</dcterms:created>
  <dcterms:modified xsi:type="dcterms:W3CDTF">2016-02-15T17:13:31Z</dcterms:modified>
</cp:coreProperties>
</file>