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380" documentId="13_ncr:1_{35399F55-D8F0-4D2D-99B2-3D830498EB2B}" xr6:coauthVersionLast="47" xr6:coauthVersionMax="47" xr10:uidLastSave="{00C0AC90-D40D-4F24-A728-4AA72BB62995}"/>
  <bookViews>
    <workbookView xWindow="-120" yWindow="-120" windowWidth="20730" windowHeight="11160" tabRatio="651" firstSheet="1" activeTab="6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Acumulado" sheetId="2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0" localSheetId="8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5" l="1"/>
  <c r="C40" i="25"/>
  <c r="C39" i="25"/>
  <c r="C38" i="25"/>
  <c r="C42" i="25" s="1"/>
  <c r="C36" i="25"/>
  <c r="C35" i="25"/>
  <c r="C34" i="25"/>
  <c r="C33" i="25"/>
  <c r="C32" i="25"/>
  <c r="C31" i="25"/>
  <c r="C26" i="25"/>
  <c r="C20" i="25"/>
  <c r="C19" i="25"/>
  <c r="C21" i="25" s="1"/>
  <c r="C15" i="25"/>
  <c r="C14" i="25"/>
  <c r="C13" i="25"/>
  <c r="C12" i="25"/>
  <c r="C16" i="25" s="1"/>
  <c r="C23" i="25" s="1"/>
  <c r="C28" i="25" s="1"/>
  <c r="C44" i="25" s="1"/>
  <c r="C49" i="25" s="1"/>
  <c r="I40" i="3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H28" i="31"/>
  <c r="H41" i="31" s="1"/>
  <c r="G28" i="31"/>
  <c r="D28" i="31"/>
  <c r="I26" i="31"/>
  <c r="D26" i="31"/>
  <c r="I24" i="31"/>
  <c r="D24" i="31"/>
  <c r="I22" i="31"/>
  <c r="C22" i="31"/>
  <c r="B22" i="31"/>
  <c r="I20" i="31"/>
  <c r="D20" i="31"/>
  <c r="D19" i="31"/>
  <c r="D18" i="31"/>
  <c r="I17" i="31"/>
  <c r="D17" i="31"/>
  <c r="D16" i="31"/>
  <c r="I15" i="31"/>
  <c r="I14" i="31"/>
  <c r="C14" i="31"/>
  <c r="B14" i="31"/>
  <c r="D14" i="31" s="1"/>
  <c r="H12" i="31"/>
  <c r="G12" i="31"/>
  <c r="I12" i="31" s="1"/>
  <c r="D12" i="31"/>
  <c r="C42" i="30"/>
  <c r="C21" i="30"/>
  <c r="C16" i="30"/>
  <c r="C23" i="30" s="1"/>
  <c r="C28" i="30" s="1"/>
  <c r="C44" i="30" s="1"/>
  <c r="C49" i="30" s="1"/>
  <c r="C42" i="2"/>
  <c r="C21" i="2"/>
  <c r="C16" i="2"/>
  <c r="C23" i="2" s="1"/>
  <c r="C28" i="2" s="1"/>
  <c r="C44" i="2" s="1"/>
  <c r="C49" i="2" s="1"/>
  <c r="B41" i="31" l="1"/>
  <c r="D22" i="31"/>
  <c r="C41" i="31"/>
  <c r="G41" i="31"/>
  <c r="I41" i="31" s="1"/>
  <c r="I28" i="31"/>
  <c r="I40" i="29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H28" i="29"/>
  <c r="H41" i="29" s="1"/>
  <c r="G28" i="29"/>
  <c r="D28" i="29"/>
  <c r="I26" i="29"/>
  <c r="D26" i="29"/>
  <c r="I24" i="29"/>
  <c r="D24" i="29"/>
  <c r="I22" i="29"/>
  <c r="C22" i="29"/>
  <c r="I20" i="29"/>
  <c r="D20" i="29"/>
  <c r="D19" i="29"/>
  <c r="D18" i="29"/>
  <c r="I17" i="29"/>
  <c r="D17" i="29"/>
  <c r="D16" i="29"/>
  <c r="I15" i="29"/>
  <c r="I14" i="29"/>
  <c r="C14" i="29"/>
  <c r="B14" i="29"/>
  <c r="H12" i="29"/>
  <c r="G12" i="29"/>
  <c r="I12" i="29" s="1"/>
  <c r="D12" i="29"/>
  <c r="C42" i="28"/>
  <c r="C21" i="28"/>
  <c r="C16" i="28"/>
  <c r="C23" i="28" s="1"/>
  <c r="C28" i="28" s="1"/>
  <c r="C44" i="28" s="1"/>
  <c r="C49" i="28" s="1"/>
  <c r="I40" i="26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H28" i="26"/>
  <c r="H41" i="26" s="1"/>
  <c r="G28" i="26"/>
  <c r="D28" i="26"/>
  <c r="I26" i="26"/>
  <c r="D26" i="26"/>
  <c r="I24" i="26"/>
  <c r="D24" i="26"/>
  <c r="I22" i="26"/>
  <c r="C22" i="26"/>
  <c r="I20" i="26"/>
  <c r="D20" i="26"/>
  <c r="D19" i="26"/>
  <c r="D18" i="26"/>
  <c r="I17" i="26"/>
  <c r="D17" i="26"/>
  <c r="D16" i="26"/>
  <c r="I15" i="26"/>
  <c r="I14" i="26"/>
  <c r="C14" i="26"/>
  <c r="B14" i="26"/>
  <c r="H12" i="26"/>
  <c r="G12" i="26"/>
  <c r="I12" i="26" s="1"/>
  <c r="D12" i="26"/>
  <c r="C42" i="27"/>
  <c r="C21" i="27"/>
  <c r="C16" i="27"/>
  <c r="C23" i="27" s="1"/>
  <c r="C28" i="27" s="1"/>
  <c r="C44" i="27" s="1"/>
  <c r="C49" i="27" s="1"/>
  <c r="D41" i="31" l="1"/>
  <c r="B41" i="29"/>
  <c r="D14" i="29"/>
  <c r="C41" i="29"/>
  <c r="D22" i="29"/>
  <c r="G41" i="29"/>
  <c r="I41" i="29" s="1"/>
  <c r="I28" i="29"/>
  <c r="B41" i="26"/>
  <c r="D14" i="26"/>
  <c r="C41" i="26"/>
  <c r="D22" i="26"/>
  <c r="G41" i="26"/>
  <c r="I41" i="26" s="1"/>
  <c r="I28" i="26"/>
  <c r="D41" i="29" l="1"/>
  <c r="D41" i="26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3" l="1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G40" i="3" l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<sst xmlns="http://schemas.openxmlformats.org/spreadsheetml/2006/main" count="336" uniqueCount="82">
  <si>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</si>
  <si>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</si>
  <si>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</si>
  <si>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</si>
  <si>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</si>
  <si>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</si>
  <si>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</si>
  <si>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</si>
  <si>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</si>
  <si>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</si>
  <si>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</si>
  <si>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</si>
  <si>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</si>
  <si>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</si>
  <si>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</si>
  <si>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</si>
  <si>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</si>
  <si>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</si>
  <si>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</si>
  <si>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</si>
  <si>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</si>
  <si>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</si>
  <si>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</si>
  <si>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</si>
  <si>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</si>
  <si>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</si>
  <si>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</si>
  <si>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</si>
  <si>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</si>
  <si>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</si>
  <si>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</si>
  <si>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</si>
  <si>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</si>
  <si>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</si>
  <si>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</si>
  <si>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</si>
  <si>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</si>
  <si>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</si>
  <si>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</si>
  <si>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</si>
  <si>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</si>
  <si>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</si>
  <si>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</si>
  <si>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</si>
  <si>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</si>
  <si>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</si>
  <si>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</si>
  <si>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</si>
  <si>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</si>
  <si>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</si>
  <si>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</si>
  <si>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</si>
  <si>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</si>
  <si>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</si>
  <si>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</si>
  <si>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</si>
  <si>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</si>
  <si>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</si>
  <si>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</si>
  <si>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</si>
  <si>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</si>
  <si>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</si>
  <si>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</si>
  <si>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</si>
  <si>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</si>
  <si>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</si>
  <si>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</si>
  <si>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</si>
  <si>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</si>
  <si>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</si>
  <si>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</si>
  <si>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</si>
  <si>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</si>
  <si>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Inversiones Costo Amortizado</t>
  </si>
  <si>
    <t>DEL 01 AL 31 DE MARZO DE 2023</t>
  </si>
  <si>
    <t>ESTADO DE SITUACIÓN FINANCIERA AL 31 DE MARZO Y 28 DE FEBRERO DE  2023</t>
  </si>
  <si>
    <t>Marzo 31
de  2023</t>
  </si>
  <si>
    <t>DEL 01 AL 30 DE ABRIL DE 2023</t>
  </si>
  <si>
    <t>ESTADO DE SITUACIÓN FINANCIERA AL 30 DE ABRIL Y 31 DE MARZO DE  2023</t>
  </si>
  <si>
    <t>Abril 30
de  2023</t>
  </si>
  <si>
    <t>Total activos</t>
  </si>
  <si>
    <t>DEL 01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</si>
</sst>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9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69" fontId="18" fillId="0" borderId="0" xfId="3" applyNumberFormat="1" applyFont="1" applyFill="1" applyAlignment="1" applyProtection="1">
      <alignment vertical="center"/>
      <protection locked="0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67" fontId="17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AFD49D6-FD61-4690-8E8F-60B8A851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41B3BC1-073D-4505-8055-DECB77E9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0116274-B853-47CF-8881-9D729267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988EA3-7676-4E70-A118-DD43A939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DF2FEAF-1679-40E8-A9D1-34CDBA7A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873B9E0-16A1-4EB0-B753-0903E34F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A6264C-36D9-4813-A6E0-96E9030E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3D3AF9E-243F-46C4-914A-4A2ED281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14CCEAF-0BDC-48E4-B0A1-DDA3B1B8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0DF0937-9D9E-409E-A7B4-1EF46BB3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B89BA81-4943-485E-88D5-D94C933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>
        <row r="12">
          <cell r="C12">
            <v>78040.899999999994</v>
          </cell>
        </row>
        <row r="13">
          <cell r="C13">
            <v>0</v>
          </cell>
        </row>
        <row r="14">
          <cell r="C14">
            <v>5474.6</v>
          </cell>
        </row>
        <row r="15">
          <cell r="C15">
            <v>3407.7</v>
          </cell>
        </row>
        <row r="19">
          <cell r="C19">
            <v>7496.9</v>
          </cell>
        </row>
        <row r="20">
          <cell r="C20">
            <v>11022</v>
          </cell>
        </row>
        <row r="26">
          <cell r="C26">
            <v>47110.2</v>
          </cell>
        </row>
        <row r="32">
          <cell r="C32">
            <v>40296.699999999997</v>
          </cell>
        </row>
        <row r="33">
          <cell r="C33">
            <v>-118.2</v>
          </cell>
        </row>
        <row r="35">
          <cell r="C35">
            <v>15028.8</v>
          </cell>
        </row>
        <row r="38">
          <cell r="C38">
            <v>1644.2</v>
          </cell>
        </row>
        <row r="39">
          <cell r="C39">
            <v>746.6</v>
          </cell>
        </row>
        <row r="40">
          <cell r="C40">
            <v>4729.5</v>
          </cell>
        </row>
        <row r="41">
          <cell r="C41">
            <v>5091.1000000000004</v>
          </cell>
        </row>
      </sheetData>
      <sheetData sheetId="5"/>
      <sheetData sheetId="6">
        <row r="12">
          <cell r="C12">
            <v>91594.5</v>
          </cell>
        </row>
        <row r="13">
          <cell r="C13">
            <v>0</v>
          </cell>
        </row>
        <row r="14">
          <cell r="C14">
            <v>5002.7</v>
          </cell>
        </row>
        <row r="15">
          <cell r="C15">
            <v>3356</v>
          </cell>
        </row>
        <row r="19">
          <cell r="C19">
            <v>6771.4</v>
          </cell>
        </row>
        <row r="20">
          <cell r="C20">
            <v>11917</v>
          </cell>
        </row>
        <row r="26">
          <cell r="C26">
            <v>36299.300000000003</v>
          </cell>
        </row>
        <row r="32">
          <cell r="C32">
            <v>42556.5</v>
          </cell>
        </row>
        <row r="33">
          <cell r="C33">
            <v>29.8</v>
          </cell>
        </row>
        <row r="35">
          <cell r="C35">
            <v>6404.6</v>
          </cell>
        </row>
        <row r="38">
          <cell r="C38">
            <v>1672.4</v>
          </cell>
        </row>
        <row r="39">
          <cell r="C39">
            <v>886.6</v>
          </cell>
        </row>
        <row r="40">
          <cell r="C40">
            <v>12007.2</v>
          </cell>
        </row>
        <row r="41">
          <cell r="C41">
            <v>18803.599999999999</v>
          </cell>
        </row>
      </sheetData>
      <sheetData sheetId="7"/>
      <sheetData sheetId="8">
        <row r="12">
          <cell r="C12">
            <v>88221.9</v>
          </cell>
        </row>
        <row r="13">
          <cell r="C13">
            <v>-0.3</v>
          </cell>
        </row>
        <row r="14">
          <cell r="C14">
            <v>5602.6</v>
          </cell>
        </row>
        <row r="15">
          <cell r="C15">
            <v>2486.6999999999998</v>
          </cell>
        </row>
        <row r="19">
          <cell r="C19">
            <v>7496.8</v>
          </cell>
        </row>
        <row r="20">
          <cell r="C20">
            <v>14585.9</v>
          </cell>
        </row>
        <row r="26">
          <cell r="C26">
            <v>50676.5</v>
          </cell>
        </row>
        <row r="32">
          <cell r="C32">
            <v>41996.7</v>
          </cell>
        </row>
        <row r="33">
          <cell r="C33">
            <v>-183.1</v>
          </cell>
        </row>
        <row r="35">
          <cell r="C35">
            <v>21182</v>
          </cell>
        </row>
        <row r="38">
          <cell r="C38">
            <v>1795.7</v>
          </cell>
        </row>
        <row r="39">
          <cell r="C39">
            <v>832.9</v>
          </cell>
        </row>
        <row r="40">
          <cell r="C40">
            <v>15449.1</v>
          </cell>
        </row>
        <row r="41">
          <cell r="C41">
            <v>7424.7</v>
          </cell>
        </row>
      </sheetData>
      <sheetData sheetId="9"/>
      <sheetData sheetId="10">
        <row r="12">
          <cell r="C12">
            <v>103049.7</v>
          </cell>
        </row>
        <row r="13">
          <cell r="C13">
            <v>-0.4</v>
          </cell>
        </row>
        <row r="14">
          <cell r="C14">
            <v>5780.2</v>
          </cell>
        </row>
        <row r="15">
          <cell r="C15">
            <v>1000</v>
          </cell>
        </row>
        <row r="19">
          <cell r="C19">
            <v>7222.9</v>
          </cell>
        </row>
        <row r="20">
          <cell r="C20">
            <v>12437.1</v>
          </cell>
        </row>
        <row r="26">
          <cell r="C26">
            <v>67155.7</v>
          </cell>
        </row>
        <row r="32">
          <cell r="C32">
            <v>17448.7</v>
          </cell>
        </row>
        <row r="33">
          <cell r="C33">
            <v>474</v>
          </cell>
        </row>
        <row r="35">
          <cell r="C35">
            <v>7467.2</v>
          </cell>
        </row>
        <row r="38">
          <cell r="C38">
            <v>1716.6</v>
          </cell>
        </row>
        <row r="39">
          <cell r="C39">
            <v>840.1</v>
          </cell>
        </row>
        <row r="40">
          <cell r="C40">
            <v>12799.8</v>
          </cell>
        </row>
        <row r="41">
          <cell r="C41">
            <v>7427.6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7" zoomScaleNormal="90" zoomScaleSheetLayoutView="100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83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4"/>
      <c r="I13" s="65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4"/>
    </row>
    <row r="16" spans="1:9" ht="13.5" customHeight="1" x14ac:dyDescent="0.25">
      <c r="A16" s="53"/>
      <c r="C16" s="13">
        <f>SUM(C12:C15)</f>
        <v>86923.199999999997</v>
      </c>
      <c r="G16" s="64"/>
    </row>
    <row r="17" spans="1:7" x14ac:dyDescent="0.25">
      <c r="A17" s="55"/>
      <c r="C17" s="11"/>
    </row>
    <row r="18" spans="1:7" x14ac:dyDescent="0.25">
      <c r="A18" s="12" t="s">
        <v>9</v>
      </c>
      <c r="G18" s="64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4"/>
    </row>
    <row r="21" spans="1:7" x14ac:dyDescent="0.25">
      <c r="A21" s="12"/>
      <c r="C21" s="13">
        <f>SUM(C19:C20)</f>
        <v>18518.900000000001</v>
      </c>
      <c r="G21" s="64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6"/>
    </row>
    <row r="24" spans="1:7" x14ac:dyDescent="0.25">
      <c r="A24" s="12"/>
      <c r="C24" s="11"/>
      <c r="G24" s="92"/>
    </row>
    <row r="25" spans="1:7" x14ac:dyDescent="0.25">
      <c r="A25" s="12" t="s">
        <v>13</v>
      </c>
      <c r="C25" s="11"/>
      <c r="G25" s="92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7"/>
    </row>
    <row r="29" spans="1:7" x14ac:dyDescent="0.25">
      <c r="A29" s="12"/>
      <c r="C29" s="11"/>
    </row>
    <row r="31" spans="1:7" x14ac:dyDescent="0.25">
      <c r="A31" s="12"/>
      <c r="C31" s="11"/>
      <c r="E31" s="68"/>
      <c r="F31" s="69"/>
      <c r="G31" s="69"/>
    </row>
    <row r="32" spans="1:7" x14ac:dyDescent="0.25">
      <c r="A32" s="12" t="s">
        <v>16</v>
      </c>
      <c r="C32" s="11">
        <v>40296.699999999997</v>
      </c>
      <c r="E32" s="70"/>
      <c r="F32" s="71"/>
      <c r="G32" s="71"/>
    </row>
    <row r="33" spans="1:7" x14ac:dyDescent="0.25">
      <c r="A33" s="12" t="s">
        <v>17</v>
      </c>
      <c r="C33" s="11">
        <v>-118.2</v>
      </c>
      <c r="E33" s="70"/>
      <c r="F33" s="71"/>
      <c r="G33" s="71"/>
    </row>
    <row r="34" spans="1:7" x14ac:dyDescent="0.25">
      <c r="A34" s="12"/>
      <c r="C34" s="11"/>
      <c r="E34" s="70"/>
      <c r="F34" s="71"/>
      <c r="G34" s="71"/>
    </row>
    <row r="35" spans="1:7" x14ac:dyDescent="0.25">
      <c r="A35" s="12" t="s">
        <v>18</v>
      </c>
      <c r="C35" s="11">
        <v>15028.8</v>
      </c>
      <c r="E35" s="70"/>
      <c r="F35" s="72"/>
      <c r="G35" s="72"/>
    </row>
    <row r="36" spans="1:7" x14ac:dyDescent="0.25">
      <c r="A36" s="12"/>
      <c r="C36" s="11"/>
      <c r="E36" s="70"/>
      <c r="F36" s="71"/>
      <c r="G36" s="71"/>
    </row>
    <row r="37" spans="1:7" x14ac:dyDescent="0.25">
      <c r="A37" s="12" t="s">
        <v>19</v>
      </c>
      <c r="E37" s="70"/>
      <c r="F37" s="72"/>
      <c r="G37" s="72"/>
    </row>
    <row r="38" spans="1:7" x14ac:dyDescent="0.25">
      <c r="A38" s="12" t="s">
        <v>20</v>
      </c>
      <c r="C38" s="11">
        <v>1644.2</v>
      </c>
      <c r="E38" s="70"/>
      <c r="F38" s="72"/>
      <c r="G38" s="72"/>
    </row>
    <row r="39" spans="1:7" x14ac:dyDescent="0.25">
      <c r="A39" s="12" t="s">
        <v>21</v>
      </c>
      <c r="C39" s="11">
        <v>746.6</v>
      </c>
      <c r="E39" s="70"/>
      <c r="F39" s="71"/>
      <c r="G39" s="72"/>
    </row>
    <row r="40" spans="1:7" x14ac:dyDescent="0.25">
      <c r="A40" s="12" t="s">
        <v>22</v>
      </c>
      <c r="C40" s="11">
        <v>4729.5</v>
      </c>
      <c r="E40" s="70"/>
      <c r="F40" s="71"/>
      <c r="G40" s="71"/>
    </row>
    <row r="41" spans="1:7" ht="17.25" x14ac:dyDescent="0.25">
      <c r="A41" s="12" t="s">
        <v>23</v>
      </c>
      <c r="C41" s="52">
        <v>5091.1000000000004</v>
      </c>
      <c r="D41" s="29"/>
      <c r="E41" s="70"/>
      <c r="F41" s="73"/>
      <c r="G41" s="73"/>
    </row>
    <row r="42" spans="1:7" x14ac:dyDescent="0.25">
      <c r="A42" s="12"/>
      <c r="C42" s="11">
        <f>SUM(C38:C41)</f>
        <v>12211.400000000001</v>
      </c>
      <c r="E42" s="70"/>
      <c r="F42" s="72"/>
      <c r="G42" s="72"/>
    </row>
    <row r="43" spans="1:7" x14ac:dyDescent="0.25">
      <c r="A43" s="12"/>
      <c r="C43" s="11"/>
      <c r="E43" s="74"/>
      <c r="F43" s="75"/>
      <c r="G43" s="75"/>
    </row>
    <row r="44" spans="1:7" x14ac:dyDescent="0.25">
      <c r="A44" s="12" t="s">
        <v>24</v>
      </c>
      <c r="C44" s="11">
        <f>+C28+C32+C33+C35-C42</f>
        <v>64289.999999999993</v>
      </c>
      <c r="D44" s="12"/>
      <c r="E44" s="76"/>
      <c r="F44" s="72"/>
      <c r="G44" s="72"/>
    </row>
    <row r="45" spans="1:7" s="12" customFormat="1" x14ac:dyDescent="0.25">
      <c r="B45" s="83"/>
      <c r="C45" s="11"/>
      <c r="E45" s="77"/>
      <c r="F45" s="78"/>
    </row>
    <row r="46" spans="1:7" s="12" customFormat="1" x14ac:dyDescent="0.25">
      <c r="A46" s="12" t="s">
        <v>25</v>
      </c>
      <c r="B46" s="83"/>
      <c r="C46" s="11"/>
    </row>
    <row r="47" spans="1:7" s="12" customFormat="1" ht="17.25" x14ac:dyDescent="0.25">
      <c r="A47" s="12" t="s">
        <v>26</v>
      </c>
      <c r="B47" s="83"/>
      <c r="C47" s="23">
        <v>0</v>
      </c>
      <c r="E47" s="77"/>
    </row>
    <row r="48" spans="1:7" s="12" customFormat="1" x14ac:dyDescent="0.25">
      <c r="A48" s="57"/>
      <c r="B48" s="83"/>
      <c r="C48" s="11"/>
    </row>
    <row r="49" spans="1:3" s="12" customFormat="1" ht="17.25" x14ac:dyDescent="0.25">
      <c r="A49" s="12" t="s">
        <v>27</v>
      </c>
      <c r="B49" s="50"/>
      <c r="C49" s="79">
        <f>+C44+C47</f>
        <v>64289.999999999993</v>
      </c>
    </row>
    <row r="50" spans="1:3" s="12" customFormat="1" x14ac:dyDescent="0.25">
      <c r="B50" s="83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3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28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3" t="s">
        <v>30</v>
      </c>
      <c r="C9" s="93"/>
      <c r="D9" s="93"/>
      <c r="G9" s="93" t="s">
        <v>30</v>
      </c>
      <c r="H9" s="93"/>
      <c r="I9" s="93"/>
    </row>
    <row r="10" spans="1:9" s="3" customFormat="1" ht="33" x14ac:dyDescent="0.25">
      <c r="A10" s="38" t="s">
        <v>31</v>
      </c>
      <c r="B10" s="44" t="s">
        <v>68</v>
      </c>
      <c r="C10" s="44" t="s">
        <v>69</v>
      </c>
      <c r="D10" s="44" t="s">
        <v>32</v>
      </c>
      <c r="F10" s="38" t="s">
        <v>33</v>
      </c>
      <c r="G10" s="44" t="s">
        <v>68</v>
      </c>
      <c r="H10" s="44" t="s">
        <v>69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576942.4</v>
      </c>
      <c r="C12" s="13">
        <v>485729.2</v>
      </c>
      <c r="D12" s="13">
        <f>+B12-C12</f>
        <v>91213.200000000012</v>
      </c>
      <c r="F12" s="14" t="s">
        <v>65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37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35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40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42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38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43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41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44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47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46</v>
      </c>
      <c r="B25" s="11">
        <v>-1434824.8</v>
      </c>
      <c r="C25" s="11">
        <v>-1389402.1</v>
      </c>
      <c r="D25" s="11">
        <f>+B25-C25</f>
        <v>-45422.699999999953</v>
      </c>
      <c r="F25" s="12" t="s">
        <v>45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48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49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50</v>
      </c>
      <c r="G29" s="19"/>
      <c r="H29" s="19"/>
      <c r="I29" s="19"/>
    </row>
    <row r="30" spans="1:9" x14ac:dyDescent="0.25">
      <c r="A30" s="12" t="s">
        <v>51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60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52</v>
      </c>
      <c r="B32" s="34">
        <v>0</v>
      </c>
      <c r="C32" s="34">
        <v>0</v>
      </c>
      <c r="D32" s="11">
        <f>+B32-C32</f>
        <v>0</v>
      </c>
      <c r="E32" s="19"/>
      <c r="F32" s="12" t="s">
        <v>61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62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53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63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64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54</v>
      </c>
      <c r="B36" s="36">
        <v>694.6</v>
      </c>
      <c r="C36" s="36">
        <v>861.6</v>
      </c>
      <c r="D36" s="36">
        <f>+B36-C36</f>
        <v>-167</v>
      </c>
      <c r="E36" s="19"/>
      <c r="F36" s="12" t="s">
        <v>24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55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56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57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8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2">
        <v>0</v>
      </c>
      <c r="G13" s="64"/>
      <c r="I13" s="65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4"/>
    </row>
    <row r="16" spans="1:9" ht="13.5" customHeight="1" x14ac:dyDescent="0.25">
      <c r="A16" s="53"/>
      <c r="C16" s="13">
        <f>SUM(C12:C15)</f>
        <v>99953.2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6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1672.4</v>
      </c>
    </row>
    <row r="39" spans="1:9" x14ac:dyDescent="0.25">
      <c r="A39" s="12" t="s">
        <v>21</v>
      </c>
      <c r="C39" s="11">
        <v>886.6</v>
      </c>
    </row>
    <row r="40" spans="1:9" x14ac:dyDescent="0.25">
      <c r="A40" s="12" t="s">
        <v>22</v>
      </c>
      <c r="C40" s="11">
        <v>12007.2</v>
      </c>
    </row>
    <row r="41" spans="1:9" ht="17.25" x14ac:dyDescent="0.25">
      <c r="A41" s="12" t="s">
        <v>23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60586.599999999991</v>
      </c>
      <c r="D44" s="12"/>
    </row>
    <row r="45" spans="1:9" s="12" customFormat="1" x14ac:dyDescent="0.25">
      <c r="B45" s="8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1"/>
      <c r="C46" s="11"/>
    </row>
    <row r="47" spans="1:9" s="12" customFormat="1" ht="17.25" x14ac:dyDescent="0.25">
      <c r="A47" s="12" t="s">
        <v>26</v>
      </c>
      <c r="B47" s="81"/>
      <c r="C47" s="23">
        <v>0</v>
      </c>
      <c r="E47" s="77"/>
    </row>
    <row r="48" spans="1:9" s="12" customFormat="1" x14ac:dyDescent="0.25">
      <c r="A48" s="57"/>
      <c r="B48" s="81"/>
      <c r="C48" s="11"/>
    </row>
    <row r="49" spans="1:3" s="12" customFormat="1" ht="17.25" x14ac:dyDescent="0.25">
      <c r="A49" s="12" t="s">
        <v>27</v>
      </c>
      <c r="B49" s="50"/>
      <c r="C49" s="79">
        <f>+C44+C47</f>
        <v>60586.599999999991</v>
      </c>
    </row>
    <row r="50" spans="1:3" s="12" customFormat="1" x14ac:dyDescent="0.25">
      <c r="B50" s="81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3" t="s">
        <v>30</v>
      </c>
      <c r="C9" s="93"/>
      <c r="D9" s="93"/>
      <c r="G9" s="93" t="s">
        <v>30</v>
      </c>
      <c r="H9" s="93"/>
      <c r="I9" s="93"/>
    </row>
    <row r="10" spans="1:9" s="3" customFormat="1" ht="33" x14ac:dyDescent="0.25">
      <c r="A10" s="38" t="s">
        <v>31</v>
      </c>
      <c r="B10" s="44" t="s">
        <v>72</v>
      </c>
      <c r="C10" s="44" t="s">
        <v>68</v>
      </c>
      <c r="D10" s="44" t="s">
        <v>32</v>
      </c>
      <c r="F10" s="38" t="s">
        <v>33</v>
      </c>
      <c r="G10" s="44" t="s">
        <v>72</v>
      </c>
      <c r="H10" s="44" t="s">
        <v>68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65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35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73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41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47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-1469601.9</v>
      </c>
      <c r="C26" s="11">
        <v>-1434824.8</v>
      </c>
      <c r="D26" s="11">
        <f>+B26-C26</f>
        <v>-34777.09999999986</v>
      </c>
      <c r="F26" s="12" t="s">
        <v>45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49</v>
      </c>
      <c r="G28" s="84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54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24</v>
      </c>
      <c r="G37" s="85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57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6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4579-3D9A-4D06-BB62-334D973164A6}">
  <dimension ref="A1:I144"/>
  <sheetViews>
    <sheetView topLeftCell="A7" workbookViewId="0">
      <selection activeCell="C51" sqref="C51"/>
    </sheetView>
  </sheetViews>
  <sheetFormatPr baseColWidth="10" defaultColWidth="8" defaultRowHeight="15" x14ac:dyDescent="0.25"/>
  <cols>
    <col min="1" max="1" width="87" style="6" customWidth="1"/>
    <col min="2" max="2" width="6.7109375" style="8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74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88221.9</v>
      </c>
    </row>
    <row r="13" spans="1:9" x14ac:dyDescent="0.25">
      <c r="A13" s="12" t="s">
        <v>6</v>
      </c>
      <c r="C13" s="82">
        <v>-0.3</v>
      </c>
      <c r="G13" s="64"/>
      <c r="I13" s="65"/>
    </row>
    <row r="14" spans="1:9" x14ac:dyDescent="0.25">
      <c r="A14" s="12" t="s">
        <v>7</v>
      </c>
      <c r="C14" s="11">
        <v>5602.6</v>
      </c>
    </row>
    <row r="15" spans="1:9" ht="13.5" customHeight="1" x14ac:dyDescent="0.25">
      <c r="A15" s="12" t="s">
        <v>8</v>
      </c>
      <c r="C15" s="23">
        <v>2486.6999999999998</v>
      </c>
      <c r="G15" s="64"/>
    </row>
    <row r="16" spans="1:9" ht="13.5" customHeight="1" x14ac:dyDescent="0.25">
      <c r="A16" s="53"/>
      <c r="C16" s="13">
        <f>SUM(C12:C15)</f>
        <v>96310.9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7496.8</v>
      </c>
    </row>
    <row r="20" spans="1:4" ht="17.25" x14ac:dyDescent="0.25">
      <c r="A20" s="12" t="s">
        <v>11</v>
      </c>
      <c r="C20" s="23">
        <v>14585.9</v>
      </c>
    </row>
    <row r="21" spans="1:4" x14ac:dyDescent="0.25">
      <c r="A21" s="12"/>
      <c r="C21" s="13">
        <f>SUM(C19:C20)</f>
        <v>22082.7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74228.2</v>
      </c>
      <c r="D23" s="66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50676.5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23551.699999999997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41996.7</v>
      </c>
    </row>
    <row r="33" spans="1:9" x14ac:dyDescent="0.25">
      <c r="A33" s="12" t="s">
        <v>17</v>
      </c>
      <c r="C33" s="11">
        <v>-183.1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21182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1795.7</v>
      </c>
    </row>
    <row r="39" spans="1:9" x14ac:dyDescent="0.25">
      <c r="A39" s="12" t="s">
        <v>21</v>
      </c>
      <c r="C39" s="11">
        <v>832.9</v>
      </c>
    </row>
    <row r="40" spans="1:9" x14ac:dyDescent="0.25">
      <c r="A40" s="12" t="s">
        <v>22</v>
      </c>
      <c r="C40" s="11">
        <v>15449.1</v>
      </c>
    </row>
    <row r="41" spans="1:9" ht="17.25" x14ac:dyDescent="0.25">
      <c r="A41" s="12" t="s">
        <v>23</v>
      </c>
      <c r="C41" s="23">
        <v>7424.7</v>
      </c>
      <c r="D41" s="29"/>
    </row>
    <row r="42" spans="1:9" x14ac:dyDescent="0.25">
      <c r="A42" s="12"/>
      <c r="C42" s="11">
        <f>SUM(C38:C41)</f>
        <v>25502.400000000001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61044.899999999987</v>
      </c>
      <c r="D44" s="12"/>
    </row>
    <row r="45" spans="1:9" s="12" customFormat="1" x14ac:dyDescent="0.25">
      <c r="B45" s="8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1"/>
      <c r="C46" s="11"/>
    </row>
    <row r="47" spans="1:9" s="12" customFormat="1" ht="17.25" x14ac:dyDescent="0.25">
      <c r="A47" s="12" t="s">
        <v>26</v>
      </c>
      <c r="B47" s="81"/>
      <c r="C47" s="23">
        <v>0</v>
      </c>
      <c r="E47" s="77"/>
    </row>
    <row r="48" spans="1:9" s="12" customFormat="1" x14ac:dyDescent="0.25">
      <c r="A48" s="57"/>
      <c r="B48" s="81"/>
      <c r="C48" s="11"/>
    </row>
    <row r="49" spans="1:3" s="12" customFormat="1" ht="17.25" x14ac:dyDescent="0.25">
      <c r="A49" s="12" t="s">
        <v>27</v>
      </c>
      <c r="B49" s="50"/>
      <c r="C49" s="79">
        <f>+C44+C47</f>
        <v>61044.899999999987</v>
      </c>
    </row>
    <row r="50" spans="1:3" s="12" customFormat="1" x14ac:dyDescent="0.25">
      <c r="B50" s="81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B7A-4EDA-4873-8445-15C6C2652C31}">
  <dimension ref="A1:I45"/>
  <sheetViews>
    <sheetView topLeftCell="A28" zoomScale="85" zoomScaleNormal="85" workbookViewId="0">
      <selection activeCell="F21" sqref="F21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75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3" t="s">
        <v>30</v>
      </c>
      <c r="C9" s="93"/>
      <c r="D9" s="93"/>
      <c r="G9" s="93" t="s">
        <v>30</v>
      </c>
      <c r="H9" s="93"/>
      <c r="I9" s="93"/>
    </row>
    <row r="10" spans="1:9" s="3" customFormat="1" ht="33" x14ac:dyDescent="0.25">
      <c r="A10" s="38" t="s">
        <v>31</v>
      </c>
      <c r="B10" s="44" t="s">
        <v>76</v>
      </c>
      <c r="C10" s="44" t="s">
        <v>72</v>
      </c>
      <c r="D10" s="44" t="s">
        <v>32</v>
      </c>
      <c r="F10" s="38" t="s">
        <v>33</v>
      </c>
      <c r="G10" s="44" t="s">
        <v>76</v>
      </c>
      <c r="H10" s="44" t="s">
        <v>72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271850.40000000002</v>
      </c>
      <c r="C12" s="13">
        <v>635902.30000000005</v>
      </c>
      <c r="D12" s="13">
        <f>+B12-C12</f>
        <v>-364051.9</v>
      </c>
      <c r="F12" s="14" t="s">
        <v>65</v>
      </c>
      <c r="G12" s="15">
        <f>+G14+G15</f>
        <v>877194.79999999993</v>
      </c>
      <c r="H12" s="15">
        <f>+H14+H15</f>
        <v>876900.5</v>
      </c>
      <c r="I12" s="18">
        <f>+G12-H12</f>
        <v>294.29999999993015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599127.80000000005</v>
      </c>
      <c r="C14" s="17">
        <f>SUM(C16:C20)</f>
        <v>569374.20000000007</v>
      </c>
      <c r="D14" s="17">
        <f>+B14-C14</f>
        <v>29753.599999999977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876155.1</v>
      </c>
      <c r="H15" s="11">
        <v>875860.8</v>
      </c>
      <c r="I15" s="18">
        <f>+G15-H15</f>
        <v>294.29999999993015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598271.9</v>
      </c>
      <c r="C17" s="11">
        <v>839.3</v>
      </c>
      <c r="D17" s="11">
        <f>+B17-C17</f>
        <v>597432.6</v>
      </c>
      <c r="E17" s="19"/>
      <c r="F17" s="1" t="s">
        <v>35</v>
      </c>
      <c r="G17" s="11">
        <v>1046423.8</v>
      </c>
      <c r="H17" s="11">
        <v>1038927</v>
      </c>
      <c r="I17" s="11">
        <f>+G17-H17</f>
        <v>7496.8000000000466</v>
      </c>
    </row>
    <row r="18" spans="1:9" ht="16.5" x14ac:dyDescent="0.3">
      <c r="A18" s="12" t="s">
        <v>73</v>
      </c>
      <c r="B18" s="11">
        <v>855.9</v>
      </c>
      <c r="C18" s="11">
        <v>568534.9</v>
      </c>
      <c r="D18" s="11">
        <f>+B18-C18</f>
        <v>-567679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40930.199999999997</v>
      </c>
      <c r="H20" s="21">
        <v>36091.199999999997</v>
      </c>
      <c r="I20" s="18">
        <f>+G20-H20</f>
        <v>4839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7285346.7000000002</v>
      </c>
      <c r="C22" s="11">
        <f>SUM(C24:C26)</f>
        <v>6881956</v>
      </c>
      <c r="D22" s="11">
        <f>+B22-C22</f>
        <v>403390.70000000019</v>
      </c>
      <c r="F22" s="2" t="s">
        <v>41</v>
      </c>
      <c r="G22" s="15">
        <v>3025.4</v>
      </c>
      <c r="H22" s="15">
        <v>2834.3</v>
      </c>
      <c r="I22" s="18">
        <f>+G22-H22</f>
        <v>191.09999999999991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8804109.9000000004</v>
      </c>
      <c r="C24" s="11">
        <v>8351557.9000000004</v>
      </c>
      <c r="D24" s="11">
        <f>+B24-C24</f>
        <v>452552</v>
      </c>
      <c r="F24" s="12" t="s">
        <v>47</v>
      </c>
      <c r="G24" s="11">
        <v>1765.6</v>
      </c>
      <c r="H24" s="11">
        <v>1768.1</v>
      </c>
      <c r="I24" s="18">
        <f>+G24-H24</f>
        <v>-2.5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-1518763.2</v>
      </c>
      <c r="C26" s="11">
        <v>-1469601.9</v>
      </c>
      <c r="D26" s="11">
        <f>+B26-C26</f>
        <v>-49161.300000000047</v>
      </c>
      <c r="F26" s="12" t="s">
        <v>45</v>
      </c>
      <c r="G26" s="27">
        <v>1222751</v>
      </c>
      <c r="H26" s="27">
        <v>1245080.8</v>
      </c>
      <c r="I26" s="41">
        <f>+G26-H26</f>
        <v>-22329.800000000047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289090.7</v>
      </c>
      <c r="C28" s="30">
        <v>305754.59999999998</v>
      </c>
      <c r="D28" s="11">
        <f>+B28-C28</f>
        <v>-16663.899999999965</v>
      </c>
      <c r="E28" s="19"/>
      <c r="F28" s="40" t="s">
        <v>49</v>
      </c>
      <c r="G28" s="84">
        <f>SUM(G14:G27)</f>
        <v>3192090.8</v>
      </c>
      <c r="H28" s="41">
        <f>SUM(H14:H27)</f>
        <v>3201601.9000000004</v>
      </c>
      <c r="I28" s="41">
        <f>+G28-H28</f>
        <v>-9511.1000000005588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34714.5</v>
      </c>
      <c r="C31" s="30">
        <v>34874.5</v>
      </c>
      <c r="D31" s="11">
        <f>+B31-C31</f>
        <v>-160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2253992.7000000002</v>
      </c>
      <c r="I32" s="33">
        <f>+G32-H32</f>
        <v>139359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2141148</v>
      </c>
      <c r="I33" s="33">
        <f>+G33-H33</f>
        <v>-139359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3711.6</v>
      </c>
      <c r="C35" s="30">
        <v>4278.8</v>
      </c>
      <c r="D35" s="11">
        <f>+B35-C35</f>
        <v>-567.20000000000027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513.29999999999995</v>
      </c>
      <c r="C37" s="36">
        <v>680.8</v>
      </c>
      <c r="D37" s="36">
        <f>+B37-C37</f>
        <v>-167.5</v>
      </c>
      <c r="E37" s="19"/>
      <c r="F37" s="12" t="s">
        <v>24</v>
      </c>
      <c r="G37" s="85">
        <v>185921.5</v>
      </c>
      <c r="H37" s="85">
        <v>124876.6</v>
      </c>
      <c r="I37" s="28">
        <f t="shared" si="1"/>
        <v>61044.899999999994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5292264.2000000011</v>
      </c>
      <c r="H39" s="41">
        <f>SUM(H32:H38)</f>
        <v>5231219.3000000007</v>
      </c>
      <c r="I39" s="41">
        <f>+G39-H39</f>
        <v>61044.900000000373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8484355</v>
      </c>
      <c r="C41" s="43">
        <f>+C37+C35+C33+C31+C28+C22+C14+C12</f>
        <v>8432821.2000000011</v>
      </c>
      <c r="D41" s="43">
        <f>+B41-C41</f>
        <v>51533.799999998882</v>
      </c>
      <c r="E41" s="19"/>
      <c r="F41" s="40" t="s">
        <v>57</v>
      </c>
      <c r="G41" s="43">
        <f>+G28+G39</f>
        <v>8484355</v>
      </c>
      <c r="H41" s="43">
        <f>+H28+H39</f>
        <v>8432821.2000000011</v>
      </c>
      <c r="I41" s="43">
        <f>+G41-H41</f>
        <v>51533.799999998882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6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AABA-9BE2-415E-8E99-71ACFF0872CE}">
  <dimension ref="A1:I144"/>
  <sheetViews>
    <sheetView tabSelected="1" topLeftCell="A16" workbookViewId="0">
      <selection activeCell="C17" sqref="C17"/>
    </sheetView>
  </sheetViews>
  <sheetFormatPr baseColWidth="10" defaultColWidth="8" defaultRowHeight="15" x14ac:dyDescent="0.25"/>
  <cols>
    <col min="1" max="1" width="87" style="6" customWidth="1"/>
    <col min="2" max="2" width="6.7109375" style="89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77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103049.7</v>
      </c>
    </row>
    <row r="13" spans="1:9" x14ac:dyDescent="0.25">
      <c r="A13" s="12" t="s">
        <v>6</v>
      </c>
      <c r="C13" s="11">
        <v>-0.4</v>
      </c>
      <c r="G13" s="64"/>
      <c r="I13" s="65"/>
    </row>
    <row r="14" spans="1:9" x14ac:dyDescent="0.25">
      <c r="A14" s="12" t="s">
        <v>7</v>
      </c>
      <c r="C14" s="11">
        <v>5780.2</v>
      </c>
    </row>
    <row r="15" spans="1:9" ht="13.5" customHeight="1" x14ac:dyDescent="0.25">
      <c r="A15" s="12" t="s">
        <v>8</v>
      </c>
      <c r="C15" s="23">
        <v>1000</v>
      </c>
      <c r="G15" s="64"/>
    </row>
    <row r="16" spans="1:9" ht="13.5" customHeight="1" x14ac:dyDescent="0.25">
      <c r="A16" s="53"/>
      <c r="C16" s="13">
        <f>SUM(C12:C15)</f>
        <v>109829.5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7222.9</v>
      </c>
    </row>
    <row r="20" spans="1:4" ht="17.25" x14ac:dyDescent="0.25">
      <c r="A20" s="12" t="s">
        <v>11</v>
      </c>
      <c r="C20" s="23">
        <v>12437.1</v>
      </c>
    </row>
    <row r="21" spans="1:4" x14ac:dyDescent="0.25">
      <c r="A21" s="12"/>
      <c r="C21" s="13">
        <f>SUM(C19:C20)</f>
        <v>19660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90169.5</v>
      </c>
      <c r="D23" s="66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67155.7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23013.800000000003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17448.7</v>
      </c>
    </row>
    <row r="33" spans="1:9" x14ac:dyDescent="0.25">
      <c r="A33" s="12" t="s">
        <v>17</v>
      </c>
      <c r="C33" s="11">
        <v>474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7467.2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1716.6</v>
      </c>
    </row>
    <row r="39" spans="1:9" x14ac:dyDescent="0.25">
      <c r="A39" s="12" t="s">
        <v>21</v>
      </c>
      <c r="C39" s="11">
        <v>840.1</v>
      </c>
    </row>
    <row r="40" spans="1:9" x14ac:dyDescent="0.25">
      <c r="A40" s="12" t="s">
        <v>22</v>
      </c>
      <c r="C40" s="11">
        <v>12799.8</v>
      </c>
    </row>
    <row r="41" spans="1:9" ht="17.25" x14ac:dyDescent="0.25">
      <c r="A41" s="12" t="s">
        <v>23</v>
      </c>
      <c r="C41" s="23">
        <v>7427.6</v>
      </c>
      <c r="D41" s="29"/>
    </row>
    <row r="42" spans="1:9" x14ac:dyDescent="0.25">
      <c r="A42" s="12"/>
      <c r="C42" s="11">
        <f>SUM(C38:C41)</f>
        <v>22784.1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25619.599999999999</v>
      </c>
      <c r="D44" s="12"/>
    </row>
    <row r="45" spans="1:9" s="12" customFormat="1" x14ac:dyDescent="0.25">
      <c r="B45" s="89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9"/>
      <c r="C46" s="11"/>
    </row>
    <row r="47" spans="1:9" s="12" customFormat="1" ht="17.25" x14ac:dyDescent="0.25">
      <c r="A47" s="12" t="s">
        <v>26</v>
      </c>
      <c r="B47" s="89"/>
      <c r="C47" s="23">
        <v>0</v>
      </c>
      <c r="E47" s="77"/>
    </row>
    <row r="48" spans="1:9" s="12" customFormat="1" x14ac:dyDescent="0.25">
      <c r="A48" s="57"/>
      <c r="B48" s="89"/>
      <c r="C48" s="11"/>
    </row>
    <row r="49" spans="1:3" s="12" customFormat="1" ht="17.25" x14ac:dyDescent="0.25">
      <c r="A49" s="12" t="s">
        <v>27</v>
      </c>
      <c r="B49" s="50"/>
      <c r="C49" s="79">
        <f>+C44+C47</f>
        <v>25619.599999999999</v>
      </c>
    </row>
    <row r="50" spans="1:3" s="12" customFormat="1" x14ac:dyDescent="0.25">
      <c r="B50" s="89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9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4237-2591-409A-87A2-16524ED32E86}">
  <dimension ref="A1:I45"/>
  <sheetViews>
    <sheetView workbookViewId="0">
      <selection activeCell="G10" sqref="G10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3" t="s">
        <v>30</v>
      </c>
      <c r="C9" s="93"/>
      <c r="D9" s="93"/>
      <c r="G9" s="93" t="s">
        <v>30</v>
      </c>
      <c r="H9" s="93"/>
      <c r="I9" s="93"/>
    </row>
    <row r="10" spans="1:9" s="3" customFormat="1" ht="33" x14ac:dyDescent="0.25">
      <c r="A10" s="38" t="s">
        <v>31</v>
      </c>
      <c r="B10" s="44" t="s">
        <v>79</v>
      </c>
      <c r="C10" s="44" t="s">
        <v>76</v>
      </c>
      <c r="D10" s="44" t="s">
        <v>32</v>
      </c>
      <c r="F10" s="38" t="s">
        <v>33</v>
      </c>
      <c r="G10" s="44" t="s">
        <v>79</v>
      </c>
      <c r="H10" s="44" t="s">
        <v>76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253502.4</v>
      </c>
      <c r="C12" s="13">
        <v>271850.40000000002</v>
      </c>
      <c r="D12" s="13">
        <f>+B12-C12</f>
        <v>-18348.000000000029</v>
      </c>
      <c r="F12" s="14" t="s">
        <v>65</v>
      </c>
      <c r="G12" s="15">
        <f>+G14+G15</f>
        <v>888552.2</v>
      </c>
      <c r="H12" s="15">
        <f>+H14+H15</f>
        <v>877194.79999999993</v>
      </c>
      <c r="I12" s="18">
        <f>+G12-H12</f>
        <v>11357.400000000023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611660</v>
      </c>
      <c r="C14" s="17">
        <f>SUM(C16:C20)</f>
        <v>599127.80000000005</v>
      </c>
      <c r="D14" s="17">
        <f>+B14-C14</f>
        <v>12532.199999999953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887512.5</v>
      </c>
      <c r="H15" s="11">
        <v>876155.1</v>
      </c>
      <c r="I15" s="18">
        <f>+G15-H15</f>
        <v>11357.400000000023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610798.6</v>
      </c>
      <c r="C17" s="11">
        <v>598271.9</v>
      </c>
      <c r="D17" s="11">
        <f>+B17-C17</f>
        <v>12526.699999999953</v>
      </c>
      <c r="E17" s="19"/>
      <c r="F17" s="90" t="s">
        <v>35</v>
      </c>
      <c r="G17" s="11">
        <v>994056.4</v>
      </c>
      <c r="H17" s="11">
        <v>1046423.8</v>
      </c>
      <c r="I17" s="11">
        <f>+G17-H17</f>
        <v>-52367.400000000023</v>
      </c>
    </row>
    <row r="18" spans="1:9" ht="16.5" x14ac:dyDescent="0.3">
      <c r="A18" s="12" t="s">
        <v>73</v>
      </c>
      <c r="B18" s="11">
        <v>861.4</v>
      </c>
      <c r="C18" s="11">
        <v>855.9</v>
      </c>
      <c r="D18" s="11">
        <f>+B18-C18</f>
        <v>5.5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90" t="s">
        <v>38</v>
      </c>
      <c r="G20" s="21">
        <v>48882.3</v>
      </c>
      <c r="H20" s="21">
        <v>40930.199999999997</v>
      </c>
      <c r="I20" s="18">
        <f>+G20-H20</f>
        <v>7952.1000000000058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7236761.7999999989</v>
      </c>
      <c r="C22" s="11">
        <f>SUM(C24:C26)</f>
        <v>7285346.7000000002</v>
      </c>
      <c r="D22" s="11">
        <f>+B22-C22</f>
        <v>-48584.900000001304</v>
      </c>
      <c r="F22" s="91" t="s">
        <v>41</v>
      </c>
      <c r="G22" s="15">
        <v>3234.1</v>
      </c>
      <c r="H22" s="15">
        <v>3025.4</v>
      </c>
      <c r="I22" s="18">
        <f>+G22-H22</f>
        <v>208.69999999999982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8821444.6999999993</v>
      </c>
      <c r="C24" s="11">
        <v>8804109.9000000004</v>
      </c>
      <c r="D24" s="11">
        <f>+B24-C24</f>
        <v>17334.799999998882</v>
      </c>
      <c r="F24" s="12" t="s">
        <v>47</v>
      </c>
      <c r="G24" s="11">
        <v>1783.1</v>
      </c>
      <c r="H24" s="11">
        <v>1765.6</v>
      </c>
      <c r="I24" s="18">
        <f>+G24-H24</f>
        <v>17.5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-1584682.9</v>
      </c>
      <c r="C26" s="11">
        <v>-1518763.2</v>
      </c>
      <c r="D26" s="11">
        <f>+B26-C26</f>
        <v>-65919.699999999953</v>
      </c>
      <c r="F26" s="12" t="s">
        <v>45</v>
      </c>
      <c r="G26" s="27">
        <v>1185743.8</v>
      </c>
      <c r="H26" s="27">
        <v>1222751</v>
      </c>
      <c r="I26" s="27">
        <f>+G26-H26</f>
        <v>-37007.199999999953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300082.90000000002</v>
      </c>
      <c r="C28" s="30">
        <v>289090.7</v>
      </c>
      <c r="D28" s="11">
        <f>+B28-C28</f>
        <v>10992.200000000012</v>
      </c>
      <c r="E28" s="19"/>
      <c r="F28" s="40" t="s">
        <v>49</v>
      </c>
      <c r="G28" s="84">
        <f>SUM(G14:G27)</f>
        <v>3122251.9000000004</v>
      </c>
      <c r="H28" s="41">
        <f>SUM(H14:H27)</f>
        <v>3192090.8</v>
      </c>
      <c r="I28" s="27">
        <f>+G28-H28</f>
        <v>-69838.899999999441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34622.400000000001</v>
      </c>
      <c r="C31" s="30">
        <v>34714.5</v>
      </c>
      <c r="D31" s="11">
        <f>+B31-C31</f>
        <v>-92.099999999998545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3160.5</v>
      </c>
      <c r="C35" s="30">
        <v>3711.6</v>
      </c>
      <c r="D35" s="11">
        <f>+B35-C35</f>
        <v>-551.09999999999991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345.7</v>
      </c>
      <c r="C37" s="36">
        <v>513.29999999999995</v>
      </c>
      <c r="D37" s="36">
        <f>+B37-C37</f>
        <v>-167.59999999999997</v>
      </c>
      <c r="E37" s="19"/>
      <c r="F37" s="12" t="s">
        <v>24</v>
      </c>
      <c r="G37" s="85">
        <v>211541.1</v>
      </c>
      <c r="H37" s="85">
        <v>185921.5</v>
      </c>
      <c r="I37" s="28">
        <f t="shared" si="1"/>
        <v>25619.600000000006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5317883.8000000007</v>
      </c>
      <c r="H39" s="41">
        <f>SUM(H32:H38)</f>
        <v>5292264.2000000011</v>
      </c>
      <c r="I39" s="27">
        <f>+G39-H39</f>
        <v>25619.599999999627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8440135.6999999993</v>
      </c>
      <c r="C41" s="43">
        <f>+C37+C35+C33+C31+C28+C22+C14+C12</f>
        <v>8484355</v>
      </c>
      <c r="D41" s="43">
        <f>+B41-C41</f>
        <v>-44219.300000000745</v>
      </c>
      <c r="E41" s="19"/>
      <c r="F41" s="40" t="s">
        <v>57</v>
      </c>
      <c r="G41" s="43">
        <f>+G28+G39</f>
        <v>8440135.7000000011</v>
      </c>
      <c r="H41" s="43">
        <f>+H28+H39</f>
        <v>8484355</v>
      </c>
      <c r="I41" s="79">
        <f>+G41-H41</f>
        <v>-44219.299999998882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6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4"/>
  <sheetViews>
    <sheetView workbookViewId="0">
      <selection activeCell="C44" sqref="C44"/>
    </sheetView>
  </sheetViews>
  <sheetFormatPr baseColWidth="10" defaultColWidth="8" defaultRowHeight="15" x14ac:dyDescent="0.25"/>
  <cols>
    <col min="1" max="1" width="87" style="6" customWidth="1"/>
    <col min="2" max="2" width="6.7109375" style="89" customWidth="1"/>
    <col min="3" max="3" width="28.140625" style="51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81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0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f>+'[27]ER Enero'!C12+'[27]ER Febrero'!C12+'[27]ER Marzo'!C12+'[27]ER Abril'!C12</f>
        <v>360907</v>
      </c>
    </row>
    <row r="13" spans="1:9" x14ac:dyDescent="0.25">
      <c r="A13" s="12" t="s">
        <v>6</v>
      </c>
      <c r="C13" s="21">
        <f>+'[27]ER Enero'!C13+'[27]ER Febrero'!C13+'[27]ER Marzo'!C13+'[27]ER Abril'!C13</f>
        <v>-0.7</v>
      </c>
      <c r="D13" s="29"/>
    </row>
    <row r="14" spans="1:9" x14ac:dyDescent="0.25">
      <c r="A14" s="12" t="s">
        <v>7</v>
      </c>
      <c r="C14" s="21">
        <f>+'[27]ER Enero'!C14+'[27]ER Febrero'!C14+'[27]ER Marzo'!C14+'[27]ER Abril'!C14</f>
        <v>21860.1</v>
      </c>
    </row>
    <row r="15" spans="1:9" ht="13.5" customHeight="1" x14ac:dyDescent="0.25">
      <c r="A15" s="12" t="s">
        <v>8</v>
      </c>
      <c r="C15" s="52">
        <f>+'[27]ER Enero'!C15+'[27]ER Febrero'!C15+'[27]ER Marzo'!C15+'[27]ER Abril'!C15</f>
        <v>10250.4</v>
      </c>
      <c r="I15" s="87"/>
    </row>
    <row r="16" spans="1:9" ht="13.5" customHeight="1" x14ac:dyDescent="0.25">
      <c r="A16" s="53"/>
      <c r="C16" s="54">
        <f>SUM(C12:C15)</f>
        <v>393016.8</v>
      </c>
      <c r="I16" s="87"/>
    </row>
    <row r="17" spans="1:9" x14ac:dyDescent="0.25">
      <c r="A17" s="55"/>
      <c r="C17" s="21"/>
      <c r="I17" s="87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f>+'[27]ER Enero'!C19+'[27]ER Febrero'!C19+'[27]ER Marzo'!C19+'[27]ER Abril'!C19</f>
        <v>28988</v>
      </c>
    </row>
    <row r="20" spans="1:9" ht="17.25" x14ac:dyDescent="0.25">
      <c r="A20" s="12" t="s">
        <v>11</v>
      </c>
      <c r="C20" s="52">
        <f>+'[27]ER Enero'!C20+'[27]ER Febrero'!C20+'[27]ER Marzo'!C20+'[27]ER Abril'!C20</f>
        <v>49962</v>
      </c>
    </row>
    <row r="21" spans="1:9" x14ac:dyDescent="0.25">
      <c r="A21" s="12"/>
      <c r="C21" s="54">
        <f>SUM(C19:C20)</f>
        <v>78950</v>
      </c>
    </row>
    <row r="22" spans="1:9" x14ac:dyDescent="0.25">
      <c r="A22" s="12"/>
      <c r="C22" s="21"/>
    </row>
    <row r="23" spans="1:9" x14ac:dyDescent="0.25">
      <c r="A23" s="12" t="s">
        <v>12</v>
      </c>
      <c r="C23" s="21">
        <f>SUM(C16-C21)</f>
        <v>314066.8</v>
      </c>
      <c r="E23" s="86"/>
    </row>
    <row r="24" spans="1:9" x14ac:dyDescent="0.25">
      <c r="A24" s="12"/>
      <c r="C24" s="21"/>
    </row>
    <row r="25" spans="1:9" x14ac:dyDescent="0.25">
      <c r="A25" s="12" t="s">
        <v>13</v>
      </c>
      <c r="C25" s="21"/>
    </row>
    <row r="26" spans="1:9" ht="17.25" x14ac:dyDescent="0.25">
      <c r="A26" s="12" t="s">
        <v>14</v>
      </c>
      <c r="C26" s="52">
        <f>+'[27]ER Enero'!C26+'[27]ER Febrero'!C26+'[27]ER Marzo'!C26+'[27]ER Abril'!C26</f>
        <v>201241.7</v>
      </c>
      <c r="E26" s="51"/>
      <c r="F26" s="51"/>
    </row>
    <row r="27" spans="1:9" x14ac:dyDescent="0.25">
      <c r="A27" s="12"/>
      <c r="C27" s="21"/>
    </row>
    <row r="28" spans="1:9" x14ac:dyDescent="0.25">
      <c r="A28" s="12" t="s">
        <v>15</v>
      </c>
      <c r="C28" s="21">
        <f>+C23-C26</f>
        <v>112825.09999999998</v>
      </c>
    </row>
    <row r="29" spans="1:9" x14ac:dyDescent="0.25">
      <c r="A29" s="12"/>
      <c r="C29" s="21"/>
    </row>
    <row r="31" spans="1:9" x14ac:dyDescent="0.25">
      <c r="A31" s="12"/>
      <c r="C31" s="21">
        <f>+'[27]ER Enero'!C31</f>
        <v>0</v>
      </c>
    </row>
    <row r="32" spans="1:9" x14ac:dyDescent="0.25">
      <c r="A32" s="12" t="s">
        <v>16</v>
      </c>
      <c r="C32" s="21">
        <f>+'[27]ER Enero'!C32+'[27]ER Febrero'!C32+'[27]ER Marzo'!C32+'[27]ER Abril'!C32</f>
        <v>142298.6</v>
      </c>
    </row>
    <row r="33" spans="1:6" x14ac:dyDescent="0.25">
      <c r="A33" s="12" t="s">
        <v>17</v>
      </c>
      <c r="C33" s="21">
        <f>+'[27]ER Enero'!C33+'[27]ER Febrero'!C33+'[27]ER Marzo'!C33+'[27]ER Abril'!C33</f>
        <v>202.5</v>
      </c>
    </row>
    <row r="34" spans="1:6" x14ac:dyDescent="0.25">
      <c r="A34" s="12"/>
      <c r="C34" s="21">
        <f>+'[27]ER Enero'!C34</f>
        <v>0</v>
      </c>
    </row>
    <row r="35" spans="1:6" x14ac:dyDescent="0.25">
      <c r="A35" s="12" t="s">
        <v>18</v>
      </c>
      <c r="C35" s="21">
        <f>+'[27]ER Enero'!C35+'[27]ER Febrero'!C35+'[27]ER Marzo'!C35+'[27]ER Abril'!C35</f>
        <v>50082.6</v>
      </c>
      <c r="E35" s="51"/>
      <c r="F35" s="51"/>
    </row>
    <row r="36" spans="1:6" x14ac:dyDescent="0.25">
      <c r="A36" s="12"/>
      <c r="C36" s="21">
        <f>+'[27]ER Enero'!C36</f>
        <v>0</v>
      </c>
    </row>
    <row r="37" spans="1:6" x14ac:dyDescent="0.25">
      <c r="A37" s="12" t="s">
        <v>19</v>
      </c>
    </row>
    <row r="38" spans="1:6" x14ac:dyDescent="0.25">
      <c r="A38" s="56" t="s">
        <v>20</v>
      </c>
      <c r="C38" s="21">
        <f>+'[27]ER Enero'!C38+'[27]ER Febrero'!C38+'[27]ER Marzo'!C38+'[27]ER Abril'!C38</f>
        <v>6828.9</v>
      </c>
    </row>
    <row r="39" spans="1:6" x14ac:dyDescent="0.25">
      <c r="A39" s="56" t="s">
        <v>21</v>
      </c>
      <c r="C39" s="21">
        <f>+'[27]ER Enero'!C39+'[27]ER Febrero'!C39+'[27]ER Marzo'!C39+'[27]ER Abril'!C39</f>
        <v>3306.2</v>
      </c>
    </row>
    <row r="40" spans="1:6" x14ac:dyDescent="0.25">
      <c r="A40" s="56" t="s">
        <v>22</v>
      </c>
      <c r="C40" s="21">
        <f>+'[27]ER Enero'!C40+'[27]ER Febrero'!C40+'[27]ER Marzo'!C40+'[27]ER Abril'!C40</f>
        <v>44985.600000000006</v>
      </c>
    </row>
    <row r="41" spans="1:6" ht="17.25" x14ac:dyDescent="0.25">
      <c r="A41" s="56" t="s">
        <v>23</v>
      </c>
      <c r="C41" s="52">
        <f>+'[27]ER Enero'!C41+'[27]ER Febrero'!C41+'[27]ER Marzo'!C41+'[27]ER Abril'!C41</f>
        <v>38747</v>
      </c>
    </row>
    <row r="42" spans="1:6" x14ac:dyDescent="0.25">
      <c r="A42" s="12"/>
      <c r="C42" s="21">
        <f>SUM(C38:C41)</f>
        <v>93867.700000000012</v>
      </c>
    </row>
    <row r="43" spans="1:6" x14ac:dyDescent="0.25">
      <c r="A43" s="12"/>
      <c r="C43" s="21"/>
    </row>
    <row r="44" spans="1:6" x14ac:dyDescent="0.25">
      <c r="A44" s="12" t="s">
        <v>24</v>
      </c>
      <c r="C44" s="21">
        <f>+C28+C32+C33+C35-C42</f>
        <v>211541.09999999998</v>
      </c>
    </row>
    <row r="45" spans="1:6" s="12" customFormat="1" x14ac:dyDescent="0.25">
      <c r="B45" s="89"/>
      <c r="C45" s="21"/>
    </row>
    <row r="46" spans="1:6" s="12" customFormat="1" x14ac:dyDescent="0.25">
      <c r="A46" s="12" t="s">
        <v>25</v>
      </c>
      <c r="B46" s="89"/>
      <c r="C46" s="21"/>
    </row>
    <row r="47" spans="1:6" s="12" customFormat="1" ht="17.25" x14ac:dyDescent="0.25">
      <c r="A47" s="12" t="s">
        <v>26</v>
      </c>
      <c r="B47" s="89"/>
      <c r="C47" s="52">
        <v>0</v>
      </c>
    </row>
    <row r="48" spans="1:6" s="12" customFormat="1" x14ac:dyDescent="0.25">
      <c r="A48" s="57"/>
      <c r="B48" s="89"/>
      <c r="C48" s="21"/>
    </row>
    <row r="49" spans="1:3" s="12" customFormat="1" ht="18.75" x14ac:dyDescent="0.25">
      <c r="A49" s="40" t="s">
        <v>27</v>
      </c>
      <c r="B49" s="61"/>
      <c r="C49" s="62">
        <f>+C44+C47</f>
        <v>211541.09999999998</v>
      </c>
    </row>
    <row r="50" spans="1:3" s="12" customFormat="1" x14ac:dyDescent="0.25">
      <c r="B50" s="89"/>
      <c r="C50" s="21"/>
    </row>
    <row r="51" spans="1:3" x14ac:dyDescent="0.25">
      <c r="C51" s="58"/>
    </row>
    <row r="52" spans="1:3" x14ac:dyDescent="0.25">
      <c r="C52" s="59"/>
    </row>
    <row r="54" spans="1:3" x14ac:dyDescent="0.25">
      <c r="C54" s="88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9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2023-05-17T13:56:53Z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