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618" documentId="13_ncr:1_{35399F55-D8F0-4D2D-99B2-3D830498EB2B}" xr6:coauthVersionLast="47" xr6:coauthVersionMax="47" xr10:uidLastSave="{CBF9DD43-1363-4AE4-B564-288D082D456F}"/>
  <bookViews>
    <workbookView xWindow="-120" yWindow="-120" windowWidth="20730" windowHeight="11160" tabRatio="651" firstSheet="7" activeTab="14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3" r:id="rId9"/>
    <sheet name="ESF Mayo" sheetId="32" r:id="rId10"/>
    <sheet name="ER Junio" sheetId="34" r:id="rId11"/>
    <sheet name="ESF Junio" sheetId="35" r:id="rId12"/>
    <sheet name="ER Julio" sheetId="36" r:id="rId13"/>
    <sheet name="ESF Julio" sheetId="37" r:id="rId14"/>
    <sheet name="ER Acumulado" sheetId="2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 localSheetId="1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5" l="1"/>
  <c r="C41" i="25"/>
  <c r="C40" i="25"/>
  <c r="C36" i="25"/>
  <c r="C34" i="25"/>
  <c r="C42" i="25"/>
  <c r="C39" i="25"/>
  <c r="C27" i="25"/>
  <c r="C22" i="25"/>
  <c r="C19" i="25"/>
  <c r="C14" i="25"/>
  <c r="C20" i="25"/>
  <c r="C21" i="25"/>
  <c r="C15" i="25"/>
  <c r="C13" i="25"/>
  <c r="C12" i="25"/>
  <c r="G38" i="37"/>
  <c r="H29" i="37"/>
  <c r="G29" i="37"/>
  <c r="H40" i="37"/>
  <c r="G40" i="37"/>
  <c r="G14" i="37"/>
  <c r="I40" i="37"/>
  <c r="I38" i="37"/>
  <c r="D37" i="37"/>
  <c r="I37" i="37"/>
  <c r="I36" i="37"/>
  <c r="D35" i="37"/>
  <c r="I35" i="37"/>
  <c r="I34" i="37"/>
  <c r="D33" i="37"/>
  <c r="I33" i="37"/>
  <c r="D31" i="37"/>
  <c r="H41" i="37"/>
  <c r="D28" i="37"/>
  <c r="I27" i="37"/>
  <c r="D26" i="37"/>
  <c r="I25" i="37"/>
  <c r="D24" i="37"/>
  <c r="I23" i="37"/>
  <c r="C22" i="37"/>
  <c r="B22" i="37"/>
  <c r="I21" i="37"/>
  <c r="D20" i="37"/>
  <c r="D19" i="37"/>
  <c r="D18" i="37"/>
  <c r="I19" i="37"/>
  <c r="D17" i="37"/>
  <c r="D16" i="37"/>
  <c r="I17" i="37"/>
  <c r="I16" i="37"/>
  <c r="C14" i="37"/>
  <c r="B14" i="37"/>
  <c r="D14" i="37" s="1"/>
  <c r="H14" i="37"/>
  <c r="I14" i="37"/>
  <c r="D12" i="37"/>
  <c r="C22" i="36"/>
  <c r="C43" i="36"/>
  <c r="C16" i="36"/>
  <c r="C24" i="36" s="1"/>
  <c r="C29" i="36" s="1"/>
  <c r="C45" i="36" s="1"/>
  <c r="C50" i="36" s="1"/>
  <c r="I40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H28" i="35"/>
  <c r="H41" i="35" s="1"/>
  <c r="G28" i="35"/>
  <c r="D28" i="35"/>
  <c r="I26" i="35"/>
  <c r="D26" i="35"/>
  <c r="I24" i="35"/>
  <c r="D24" i="35"/>
  <c r="I22" i="35"/>
  <c r="C22" i="35"/>
  <c r="B22" i="35"/>
  <c r="I20" i="35"/>
  <c r="D20" i="35"/>
  <c r="D19" i="35"/>
  <c r="D18" i="35"/>
  <c r="I17" i="35"/>
  <c r="D17" i="35"/>
  <c r="D16" i="35"/>
  <c r="I15" i="35"/>
  <c r="I14" i="35"/>
  <c r="C14" i="35"/>
  <c r="B14" i="35"/>
  <c r="D14" i="35" s="1"/>
  <c r="H12" i="35"/>
  <c r="G12" i="35"/>
  <c r="I12" i="35" s="1"/>
  <c r="D12" i="35"/>
  <c r="C42" i="34"/>
  <c r="C21" i="34"/>
  <c r="C16" i="34"/>
  <c r="C23" i="34" s="1"/>
  <c r="C28" i="34" s="1"/>
  <c r="C44" i="34" s="1"/>
  <c r="C49" i="34" s="1"/>
  <c r="I37" i="32"/>
  <c r="I40" i="32"/>
  <c r="H39" i="32"/>
  <c r="G39" i="32"/>
  <c r="I39" i="32" s="1"/>
  <c r="D37" i="32"/>
  <c r="I36" i="32"/>
  <c r="I35" i="32"/>
  <c r="D35" i="32"/>
  <c r="I34" i="32"/>
  <c r="I33" i="32"/>
  <c r="D33" i="32"/>
  <c r="I32" i="32"/>
  <c r="D31" i="32"/>
  <c r="H28" i="32"/>
  <c r="H41" i="32" s="1"/>
  <c r="G28" i="32"/>
  <c r="D28" i="32"/>
  <c r="I26" i="32"/>
  <c r="D26" i="32"/>
  <c r="I24" i="32"/>
  <c r="D24" i="32"/>
  <c r="I22" i="32"/>
  <c r="C22" i="32"/>
  <c r="B22" i="32"/>
  <c r="I20" i="32"/>
  <c r="D20" i="32"/>
  <c r="D19" i="32"/>
  <c r="D18" i="32"/>
  <c r="I17" i="32"/>
  <c r="D17" i="32"/>
  <c r="D16" i="32"/>
  <c r="I15" i="32"/>
  <c r="I14" i="32"/>
  <c r="C14" i="32"/>
  <c r="B14" i="32"/>
  <c r="D14" i="32" s="1"/>
  <c r="H12" i="32"/>
  <c r="G12" i="32"/>
  <c r="I12" i="32" s="1"/>
  <c r="D12" i="32"/>
  <c r="C42" i="33"/>
  <c r="C21" i="33"/>
  <c r="C16" i="33"/>
  <c r="C23" i="33" s="1"/>
  <c r="C28" i="33" s="1"/>
  <c r="C44" i="33" s="1"/>
  <c r="C49" i="33" s="1"/>
  <c r="C43" i="25"/>
  <c r="C37" i="25"/>
  <c r="C35" i="25"/>
  <c r="C32" i="25"/>
  <c r="C16" i="25"/>
  <c r="C24" i="25" s="1"/>
  <c r="C29" i="25" s="1"/>
  <c r="C45" i="25" s="1"/>
  <c r="C50" i="25" s="1"/>
  <c r="I40" i="3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H28" i="31"/>
  <c r="H41" i="31" s="1"/>
  <c r="G28" i="31"/>
  <c r="D28" i="31"/>
  <c r="I26" i="31"/>
  <c r="D26" i="31"/>
  <c r="I24" i="31"/>
  <c r="D24" i="31"/>
  <c r="I22" i="31"/>
  <c r="C22" i="31"/>
  <c r="B22" i="31"/>
  <c r="I20" i="31"/>
  <c r="D20" i="31"/>
  <c r="D19" i="31"/>
  <c r="D18" i="31"/>
  <c r="I17" i="31"/>
  <c r="D17" i="31"/>
  <c r="D16" i="31"/>
  <c r="I15" i="31"/>
  <c r="I14" i="31"/>
  <c r="C14" i="31"/>
  <c r="B14" i="31"/>
  <c r="D14" i="31" s="1"/>
  <c r="H12" i="31"/>
  <c r="G12" i="31"/>
  <c r="I12" i="31" s="1"/>
  <c r="D12" i="31"/>
  <c r="C42" i="30"/>
  <c r="C21" i="30"/>
  <c r="C16" i="30"/>
  <c r="C23" i="30" s="1"/>
  <c r="C28" i="30" s="1"/>
  <c r="C44" i="30" s="1"/>
  <c r="C49" i="30" s="1"/>
  <c r="C42" i="2"/>
  <c r="C21" i="2"/>
  <c r="C16" i="2"/>
  <c r="C23" i="2" s="1"/>
  <c r="C28" i="2" s="1"/>
  <c r="C44" i="2" s="1"/>
  <c r="C49" i="2" s="1"/>
  <c r="B41" i="37" l="1"/>
  <c r="D22" i="37"/>
  <c r="C41" i="37"/>
  <c r="G41" i="37"/>
  <c r="I41" i="37" s="1"/>
  <c r="I29" i="37"/>
  <c r="B41" i="35"/>
  <c r="D22" i="35"/>
  <c r="C41" i="35"/>
  <c r="G41" i="35"/>
  <c r="I41" i="35" s="1"/>
  <c r="I28" i="35"/>
  <c r="B41" i="32"/>
  <c r="D22" i="32"/>
  <c r="C41" i="32"/>
  <c r="G41" i="32"/>
  <c r="I41" i="32" s="1"/>
  <c r="I28" i="32"/>
  <c r="B41" i="31"/>
  <c r="D22" i="31"/>
  <c r="C41" i="31"/>
  <c r="G41" i="31"/>
  <c r="I41" i="31" s="1"/>
  <c r="I28" i="31"/>
  <c r="I40" i="29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D41" i="37" l="1"/>
  <c r="D41" i="35"/>
  <c r="D41" i="32"/>
  <c r="D41" i="31"/>
  <c r="B41" i="29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<sst xmlns="http://schemas.openxmlformats.org/spreadsheetml/2006/main" count="570" uniqueCount="94">
  <si>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</si>
  <si>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</si>
  <si>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</si>
  <si>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</si>
  <si>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</si>
  <si>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</si>
  <si>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</si>
  <si>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</si>
  <si>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</si>
  <si>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</si>
  <si>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</si>
  <si>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</si>
  <si>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</si>
  <si>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</si>
  <si>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</si>
  <si>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</si>
  <si>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</si>
  <si>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</si>
  <si>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</si>
  <si>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</si>
  <si>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</si>
  <si>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</si>
  <si>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</si>
  <si>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</si>
  <si>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</si>
  <si>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</si>
  <si>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</si>
  <si>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</si>
  <si>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</si>
  <si>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</si>
  <si>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</si>
  <si>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</si>
  <si>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</si>
  <si>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</si>
  <si>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</si>
  <si>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</si>
  <si>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</si>
  <si>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</si>
  <si>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</si>
  <si>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</si>
  <si>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</si>
  <si>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</si>
  <si>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</si>
  <si>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</si>
  <si>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</si>
  <si>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</si>
  <si>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</si>
  <si>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</si>
  <si>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</si>
  <si>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</si>
  <si>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</si>
  <si>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</si>
  <si>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</si>
  <si>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</si>
  <si>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</si>
  <si>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</si>
  <si>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</si>
  <si>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</si>
  <si>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</si>
  <si>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</si>
  <si>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</si>
  <si>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</si>
  <si>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</si>
  <si>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</si>
  <si>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</si>
  <si>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</si>
  <si>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</si>
  <si>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</si>
  <si>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</si>
  <si>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</si>
  <si>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</si>
  <si>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</si>
  <si>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</si>
  <si>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</si>
  <si>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</si>
  <si>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</si>
  <si>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</si>
  <si>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AL 30 DE ABRIL DE 2023</t>
  </si>
  <si>
    <t>ESTADO DE SITUACIÓN FINANCIERA AL 30 DE ABRIL Y 31 DE MARZO DE  2023</t>
  </si>
  <si>
    <t>Abril 30
de  2023</t>
  </si>
  <si>
    <t>Total activos</t>
  </si>
  <si>
    <t>DEL 01 AL 31 DE MAYO DE 2023</t>
  </si>
  <si>
    <t>ESTADO DE SITUACIÓN FINANCIERA AL 31 DE MAYO Y 30 DE ABRIL DE  2023</t>
  </si>
  <si>
    <t>Mayo 31
de  2023</t>
  </si>
  <si>
    <t>DEL 01 AL 30 DE JUNIO DE 2023</t>
  </si>
  <si>
    <t>ESTADO DE SITUACIÓN FINANCIERA AL 30 DE JUNIO Y 31 DE MAYO DE  2023</t>
  </si>
  <si>
    <t>Junio 30
de  2023</t>
  </si>
  <si>
    <t>DEL 01 AL 31 DE JULIO DE 2023</t>
  </si>
  <si>
    <t>Cuentas Inactivas</t>
  </si>
  <si>
    <t>ESTADO DE SITUACIÓN FINANCIERA AL 31 DE JULIO Y 30 DE JUNIO DE  2023</t>
  </si>
  <si>
    <t>Julio 31
de  2023</t>
  </si>
  <si>
    <t>DEPÓSITOS ESPECIALES</t>
  </si>
  <si>
    <t>DEL 01 DE ENERO AL 31 DE JULIO DE 2023</t>
  </si>
  <si>
    <t>Cuentas inactivas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</si>
</sst>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165" fontId="10" fillId="0" borderId="0" xfId="6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externalLinks/externalLink1.xml" Type="http://schemas.openxmlformats.org/officeDocument/2006/relationships/externalLink"/>
<Relationship Id="rId17" Target="externalLinks/externalLink2.xml" Type="http://schemas.openxmlformats.org/officeDocument/2006/relationships/externalLink"/>
<Relationship Id="rId18" Target="externalLinks/externalLink3.xml" Type="http://schemas.openxmlformats.org/officeDocument/2006/relationships/externalLink"/>
<Relationship Id="rId19" Target="externalLinks/externalLink4.xml" Type="http://schemas.openxmlformats.org/officeDocument/2006/relationships/externalLink"/>
<Relationship Id="rId2" Target="worksheets/sheet2.xml" Type="http://schemas.openxmlformats.org/officeDocument/2006/relationships/worksheet"/>
<Relationship Id="rId20" Target="externalLinks/externalLink5.xml" Type="http://schemas.openxmlformats.org/officeDocument/2006/relationships/externalLink"/>
<Relationship Id="rId21" Target="externalLinks/externalLink6.xml" Type="http://schemas.openxmlformats.org/officeDocument/2006/relationships/externalLink"/>
<Relationship Id="rId22" Target="externalLinks/externalLink7.xml" Type="http://schemas.openxmlformats.org/officeDocument/2006/relationships/externalLink"/>
<Relationship Id="rId23" Target="externalLinks/externalLink8.xml" Type="http://schemas.openxmlformats.org/officeDocument/2006/relationships/externalLink"/>
<Relationship Id="rId24" Target="externalLinks/externalLink9.xml" Type="http://schemas.openxmlformats.org/officeDocument/2006/relationships/externalLink"/>
<Relationship Id="rId25" Target="externalLinks/externalLink10.xml" Type="http://schemas.openxmlformats.org/officeDocument/2006/relationships/externalLink"/>
<Relationship Id="rId26" Target="externalLinks/externalLink11.xml" Type="http://schemas.openxmlformats.org/officeDocument/2006/relationships/externalLink"/>
<Relationship Id="rId27" Target="externalLinks/externalLink12.xml" Type="http://schemas.openxmlformats.org/officeDocument/2006/relationships/externalLink"/>
<Relationship Id="rId28" Target="externalLinks/externalLink13.xml" Type="http://schemas.openxmlformats.org/officeDocument/2006/relationships/externalLink"/>
<Relationship Id="rId29" Target="externalLinks/externalLink14.xml" Type="http://schemas.openxmlformats.org/officeDocument/2006/relationships/externalLink"/>
<Relationship Id="rId3" Target="worksheets/sheet3.xml" Type="http://schemas.openxmlformats.org/officeDocument/2006/relationships/worksheet"/>
<Relationship Id="rId30" Target="externalLinks/externalLink15.xml" Type="http://schemas.openxmlformats.org/officeDocument/2006/relationships/externalLink"/>
<Relationship Id="rId31" Target="externalLinks/externalLink16.xml" Type="http://schemas.openxmlformats.org/officeDocument/2006/relationships/externalLink"/>
<Relationship Id="rId32" Target="externalLinks/externalLink17.xml" Type="http://schemas.openxmlformats.org/officeDocument/2006/relationships/externalLink"/>
<Relationship Id="rId33" Target="externalLinks/externalLink18.xml" Type="http://schemas.openxmlformats.org/officeDocument/2006/relationships/externalLink"/>
<Relationship Id="rId34" Target="externalLinks/externalLink19.xml" Type="http://schemas.openxmlformats.org/officeDocument/2006/relationships/externalLink"/>
<Relationship Id="rId35" Target="externalLinks/externalLink20.xml" Type="http://schemas.openxmlformats.org/officeDocument/2006/relationships/externalLink"/>
<Relationship Id="rId36" Target="externalLinks/externalLink21.xml" Type="http://schemas.openxmlformats.org/officeDocument/2006/relationships/externalLink"/>
<Relationship Id="rId37" Target="externalLinks/externalLink22.xml" Type="http://schemas.openxmlformats.org/officeDocument/2006/relationships/externalLink"/>
<Relationship Id="rId38" Target="externalLinks/externalLink23.xml" Type="http://schemas.openxmlformats.org/officeDocument/2006/relationships/externalLink"/>
<Relationship Id="rId39" Target="externalLinks/externalLink24.xml" Type="http://schemas.openxmlformats.org/officeDocument/2006/relationships/externalLink"/>
<Relationship Id="rId4" Target="worksheets/sheet4.xml" Type="http://schemas.openxmlformats.org/officeDocument/2006/relationships/worksheet"/>
<Relationship Id="rId40" Target="externalLinks/externalLink25.xml" Type="http://schemas.openxmlformats.org/officeDocument/2006/relationships/externalLink"/>
<Relationship Id="rId41" Target="externalLinks/externalLink26.xml" Type="http://schemas.openxmlformats.org/officeDocument/2006/relationships/externalLink"/>
<Relationship Id="rId42" Target="externalLinks/externalLink27.xml" Type="http://schemas.openxmlformats.org/officeDocument/2006/relationships/externalLink"/>
<Relationship Id="rId43" Target="theme/theme1.xml" Type="http://schemas.openxmlformats.org/officeDocument/2006/relationships/theme"/>
<Relationship Id="rId44" Target="styles.xml" Type="http://schemas.openxmlformats.org/officeDocument/2006/relationships/styles"/>
<Relationship Id="rId45" Target="sharedStrings.xml" Type="http://schemas.openxmlformats.org/officeDocument/2006/relationships/sharedStrings"/>
<Relationship Id="rId46" Target="calcChain.xml" Type="http://schemas.openxmlformats.org/officeDocument/2006/relationships/calcChain"/>
<Relationship Id="rId47" Target="../customXml/item1.xml" Type="http://schemas.openxmlformats.org/officeDocument/2006/relationships/customXml"/>
<Relationship Id="rId48" Target="../customXml/item2.xml" Type="http://schemas.openxmlformats.org/officeDocument/2006/relationships/customXml"/>
<Relationship Id="rId49" Target="../customXml/item3.xml" Type="http://schemas.openxmlformats.org/officeDocument/2006/relationships/customXml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3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F340686-43D7-4238-A041-3044FD2F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318195-5911-40C0-8638-2A226F5C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F190D04B-84CF-4434-9A10-9C18B74A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990B97-9071-4A96-8A4D-2924AA0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E1C6F8B-E6B6-4A70-AF56-61D759D6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9E76CA-8730-484E-AE0B-7DBC0E4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8E757354-5EBE-47A7-8BD5-0173455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B7F6967A-38F9-43CE-9851-26E40AAC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861C7D9-8270-499B-9EF6-2776FDCC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0850079-42A1-4783-9E2F-28124D573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2E86B5-905B-4A5E-8D2F-86D3ED42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86C486-48A9-4DA8-B23B-57153E8B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E4A5121B-10A4-4859-B782-BE4FC139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9A6264C-36D9-4813-A6E0-96E9030E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3D3AF9E-243F-46C4-914A-4A2ED281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14CCEAF-0BDC-48E4-B0A1-DDA3B1B8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0DF0937-9D9E-409E-A7B4-1EF46BB3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1B89BA81-4943-485E-88D5-D94C933D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196691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E776FD3-B6CD-4681-8E21-257B944E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E52371-DC37-4420-8F8F-C929CBF5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
</Relationships>

</file>

<file path=xl/externalLinks/_rels/externalLink10.xml.rels><?xml version="1.0" encoding="UTF-8" standalone="no"?>
<Relationships xmlns="http://schemas.openxmlformats.org/package/2006/relationships">
<Relationship Id="rId1" Target="https://cobogshprd01.atrame.deloitte.com/creacion/IFRS/BALANCES%20MENSUALES/BANCO%20-%20001.xlsx" TargetMode="External" Type="http://schemas.openxmlformats.org/officeDocument/2006/relationships/externalLinkPath"/>
</Relationships>

</file>

<file path=xl/externalLinks/_rels/externalLink11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
</Relationships>

</file>

<file path=xl/externalLinks/_rels/externalLink12.xml.rels><?xml version="1.0" encoding="UTF-8" standalone="no"?>
<Relationships xmlns="http://schemas.openxmlformats.org/package/2006/relationships">
<Relationship Id="rId1" Target="file:///A:/PPROV131.xls" TargetMode="External" Type="http://schemas.openxmlformats.org/officeDocument/2006/relationships/externalLinkPath"/>
</Relationships>

</file>

<file path=xl/externalLinks/_rels/externalLink13.xml.rels><?xml version="1.0" encoding="UTF-8" standalone="no"?>
<Relationships xmlns="http://schemas.openxmlformats.org/package/2006/relationships">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
</Relationships>

</file>

<file path=xl/externalLinks/_rels/externalLink14.xml.rels><?xml version="1.0" encoding="UTF-8" standalone="no"?>
<Relationships xmlns="http://schemas.openxmlformats.org/package/2006/relationships">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
</Relationships>

</file>

<file path=xl/externalLinks/_rels/externalLink15.xml.rels><?xml version="1.0" encoding="UTF-8" standalone="no"?>
<Relationships xmlns="http://schemas.openxmlformats.org/package/2006/relationships">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
</Relationships>

</file>

<file path=xl/externalLinks/_rels/externalLink16.xml.rels><?xml version="1.0" encoding="UTF-8" standalone="no"?>
<Relationships xmlns="http://schemas.openxmlformats.org/package/2006/relationships">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
</Relationships>

</file>

<file path=xl/externalLinks/_rels/externalLink17.xml.rels><?xml version="1.0" encoding="UTF-8" standalone="no"?>
<Relationships xmlns="http://schemas.openxmlformats.org/package/2006/relationships">
<Relationship Id="rId1" Target="http://www.superfinanciera.gov.co/Cifras/informacion/diarios/tcrm/tcrm-2010-09-30.xls" TargetMode="External" Type="http://schemas.openxmlformats.org/officeDocument/2006/relationships/externalLinkPath"/>
</Relationships>

</file>

<file path=xl/externalLinks/_rels/externalLink18.xml.rels><?xml version="1.0" encoding="UTF-8" standalone="no"?>
<Relationships xmlns="http://schemas.openxmlformats.org/package/2006/relationships">
<Relationship Id="rId1" Target="Hoja%20de%20c&#225;lculo%20en%20Febrero_99%20de%20pi&#241;ot.obd%202" TargetMode="External" Type="http://schemas.microsoft.com/office/2006/relationships/xlExternalLinkPath/xlPathMissing"/>
</Relationships>

</file>

<file path=xl/externalLinks/_rels/externalLink19.xml.rels><?xml version="1.0" encoding="UTF-8" standalone="no"?>
<Relationships xmlns="http://schemas.openxmlformats.org/package/2006/relationships">
<Relationship Id="rId1" Target="file://///Colcodf312256/BeneficiosTributarios2006/winnt/perfiles/co80066276/Escritorio/agosto/karla/INFORMES/PPROV22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Fernando/fgc/respaldo/respaldo/FGC/CONTABILIDAD$EMP.EXT/(5)Enersis%20Investment/1999/(5)CMRES99.xls" TargetMode="External" Type="http://schemas.openxmlformats.org/officeDocument/2006/relationships/externalLinkPath"/>
</Relationships>

</file>

<file path=xl/externalLinks/_rels/externalLink20.xml.rels><?xml version="1.0" encoding="UTF-8" standalone="no"?>
<Relationships xmlns="http://schemas.openxmlformats.org/package/2006/relationships">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
</Relationships>

</file>

<file path=xl/externalLinks/_rels/externalLink21.xml.rels><?xml version="1.0" encoding="UTF-8" standalone="no"?>
<Relationships xmlns="http://schemas.openxmlformats.org/package/2006/relationships">
<Relationship Id="rId1" Target="file:///F:/ROCIO/A&#209;O%202005/DIRECTORIO/ABRIL%202005/EMGESA%20ABRIL%202005.xls" TargetMode="External" Type="http://schemas.openxmlformats.org/officeDocument/2006/relationships/externalLinkPath"/>
</Relationships>

</file>

<file path=xl/externalLinks/_rels/externalLink22.xml.rels><?xml version="1.0" encoding="UTF-8" standalone="no"?>
<Relationships xmlns="http://schemas.openxmlformats.org/package/2006/relationships">
<Relationship Id="rId1" Target="https://cobogshprd01.atrame.deloitte.com/PAOLA/DIRECTORIO/2014/MAYO/05_Emgesa%20cierre%20MAYO%202014p.xls" TargetMode="External" Type="http://schemas.openxmlformats.org/officeDocument/2006/relationships/externalLinkPath"/>
</Relationships>

</file>

<file path=xl/externalLinks/_rels/externalLink23.xml.rels><?xml version="1.0" encoding="UTF-8" standalone="no"?>
<Relationships xmlns="http://schemas.openxmlformats.org/package/2006/relationships">
<Relationship Id="rId1" Target="file://///Pc1575/c/karla/INFORMES/PPROV18.xls" TargetMode="External" Type="http://schemas.openxmlformats.org/officeDocument/2006/relationships/externalLinkPath"/>
</Relationships>

</file>

<file path=xl/externalLinks/_rels/externalLink24.xml.rels><?xml version="1.0" encoding="UTF-8" standalone="no"?>
<Relationships xmlns="http://schemas.openxmlformats.org/package/2006/relationships">
<Relationship Id="rId1" Target="file:///F:/Documents%20and%20Settings/co43220109/Mis%20documentos/Auditor&#237;a/2007/Deuda/6%20Deuda%20Jun-07.xls" TargetMode="External" Type="http://schemas.openxmlformats.org/officeDocument/2006/relationships/externalLinkPath"/>
</Relationships>

</file>

<file path=xl/externalLinks/_rels/externalLink25.xml.rels><?xml version="1.0" encoding="UTF-8" standalone="no"?>
<Relationships xmlns="http://schemas.openxmlformats.org/package/2006/relationships">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
</Relationships>

</file>

<file path=xl/externalLinks/_rels/externalLink26.xml.rels><?xml version="1.0" encoding="UTF-8" standalone="no"?>
<Relationships xmlns="http://schemas.openxmlformats.org/package/2006/relationships">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
</Relationships>

</file>

<file path=xl/externalLinks/_rels/externalLink27.xml.rels><?xml version="1.0" encoding="UTF-8" standalone="no"?>
<Relationships xmlns="http://schemas.openxmlformats.org/package/2006/relationships">
<Relationship Id="rId1" Target="Formulacion%20EF%20publicacion.xlsx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Pc1268/entrada/Usuarios/Alexander/INDICE%20DE%20PERDIDAS/balance%20Rovira/Balance%20El&#233;ctrico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/Relationships>

</file>

<file path=xl/worksheets/_rels/sheet10.xml.rels><?xml version="1.0" encoding="UTF-8" standalone="no"?>
<Relationships xmlns="http://schemas.openxmlformats.org/package/2006/relationships">
<Relationship Id="rId1" Target="../drawings/drawing10.xml" Type="http://schemas.openxmlformats.org/officeDocument/2006/relationships/drawing"/>
</Relationships>

</file>

<file path=xl/worksheets/_rels/sheet11.xml.rels><?xml version="1.0" encoding="UTF-8" standalone="no"?>
<Relationships xmlns="http://schemas.openxmlformats.org/package/2006/relationships">
<Relationship Id="rId1" Target="../drawings/drawing11.xml" Type="http://schemas.openxmlformats.org/officeDocument/2006/relationships/drawing"/>
</Relationships>

</file>

<file path=xl/worksheets/_rels/sheet12.xml.rels><?xml version="1.0" encoding="UTF-8" standalone="no"?>
<Relationships xmlns="http://schemas.openxmlformats.org/package/2006/relationships">
<Relationship Id="rId1" Target="../drawings/drawing12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drawings/drawing13.xml" Type="http://schemas.openxmlformats.org/officeDocument/2006/relationships/drawing"/>
</Relationships>

</file>

<file path=xl/worksheets/_rels/sheet14.xml.rels><?xml version="1.0" encoding="UTF-8" standalone="no"?>
<Relationships xmlns="http://schemas.openxmlformats.org/package/2006/relationships">
<Relationship Id="rId1" Target="../drawings/drawing14.xml" Type="http://schemas.openxmlformats.org/officeDocument/2006/relationships/drawing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15.xml" Type="http://schemas.openxmlformats.org/officeDocument/2006/relationships/drawing"/>
<Relationship Id="rId3" Target="../drawings/vmlDrawing3.vml" Type="http://schemas.openxmlformats.org/officeDocument/2006/relationships/vml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Relationship Id="rId3" Target="../drawings/vmlDrawing2.vml" Type="http://schemas.openxmlformats.org/officeDocument/2006/relationships/vml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drawings/drawing4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drawings/drawing7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drawings/drawing9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16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3"/>
      <c r="I13" s="64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3"/>
    </row>
    <row r="16" spans="1:9" ht="13.5" customHeight="1" x14ac:dyDescent="0.25">
      <c r="A16" s="53"/>
      <c r="C16" s="13">
        <f>SUM(C12:C15)</f>
        <v>86923.199999999997</v>
      </c>
      <c r="G16" s="63"/>
    </row>
    <row r="17" spans="1:7" x14ac:dyDescent="0.25">
      <c r="A17" s="55"/>
      <c r="C17" s="11"/>
    </row>
    <row r="18" spans="1:7" x14ac:dyDescent="0.25">
      <c r="A18" s="12" t="s">
        <v>9</v>
      </c>
      <c r="G18" s="63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3"/>
    </row>
    <row r="21" spans="1:7" x14ac:dyDescent="0.25">
      <c r="A21" s="12"/>
      <c r="C21" s="13">
        <f>SUM(C19:C20)</f>
        <v>18518.900000000001</v>
      </c>
      <c r="G21" s="63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5"/>
    </row>
    <row r="24" spans="1:7" x14ac:dyDescent="0.25">
      <c r="A24" s="12"/>
      <c r="C24" s="11"/>
      <c r="G24" s="97"/>
    </row>
    <row r="25" spans="1:7" x14ac:dyDescent="0.25">
      <c r="A25" s="12" t="s">
        <v>13</v>
      </c>
      <c r="C25" s="11"/>
      <c r="G25" s="97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6"/>
    </row>
    <row r="29" spans="1:7" x14ac:dyDescent="0.25">
      <c r="A29" s="12"/>
      <c r="C29" s="11"/>
    </row>
    <row r="31" spans="1:7" x14ac:dyDescent="0.25">
      <c r="A31" s="12"/>
      <c r="C31" s="11"/>
      <c r="E31" s="67"/>
      <c r="F31" s="68"/>
      <c r="G31" s="68"/>
    </row>
    <row r="32" spans="1:7" x14ac:dyDescent="0.25">
      <c r="A32" s="12" t="s">
        <v>16</v>
      </c>
      <c r="C32" s="11">
        <v>40296.699999999997</v>
      </c>
      <c r="E32" s="69"/>
      <c r="F32" s="70"/>
      <c r="G32" s="70"/>
    </row>
    <row r="33" spans="1:7" x14ac:dyDescent="0.25">
      <c r="A33" s="12" t="s">
        <v>17</v>
      </c>
      <c r="C33" s="11">
        <v>-118.2</v>
      </c>
      <c r="E33" s="69"/>
      <c r="F33" s="70"/>
      <c r="G33" s="70"/>
    </row>
    <row r="34" spans="1:7" x14ac:dyDescent="0.25">
      <c r="A34" s="12"/>
      <c r="C34" s="11"/>
      <c r="E34" s="69"/>
      <c r="F34" s="70"/>
      <c r="G34" s="70"/>
    </row>
    <row r="35" spans="1:7" x14ac:dyDescent="0.25">
      <c r="A35" s="12" t="s">
        <v>18</v>
      </c>
      <c r="C35" s="11">
        <v>15028.8</v>
      </c>
      <c r="E35" s="69"/>
      <c r="F35" s="71"/>
      <c r="G35" s="71"/>
    </row>
    <row r="36" spans="1:7" x14ac:dyDescent="0.25">
      <c r="A36" s="12"/>
      <c r="C36" s="11"/>
      <c r="E36" s="69"/>
      <c r="F36" s="70"/>
      <c r="G36" s="70"/>
    </row>
    <row r="37" spans="1:7" x14ac:dyDescent="0.25">
      <c r="A37" s="12" t="s">
        <v>19</v>
      </c>
      <c r="E37" s="69"/>
      <c r="F37" s="71"/>
      <c r="G37" s="71"/>
    </row>
    <row r="38" spans="1:7" x14ac:dyDescent="0.25">
      <c r="A38" s="12" t="s">
        <v>20</v>
      </c>
      <c r="C38" s="11">
        <v>1644.2</v>
      </c>
      <c r="E38" s="69"/>
      <c r="F38" s="71"/>
      <c r="G38" s="71"/>
    </row>
    <row r="39" spans="1:7" x14ac:dyDescent="0.25">
      <c r="A39" s="12" t="s">
        <v>21</v>
      </c>
      <c r="C39" s="11">
        <v>746.6</v>
      </c>
      <c r="E39" s="69"/>
      <c r="F39" s="70"/>
      <c r="G39" s="71"/>
    </row>
    <row r="40" spans="1:7" x14ac:dyDescent="0.25">
      <c r="A40" s="12" t="s">
        <v>22</v>
      </c>
      <c r="C40" s="11">
        <v>4729.5</v>
      </c>
      <c r="E40" s="69"/>
      <c r="F40" s="70"/>
      <c r="G40" s="70"/>
    </row>
    <row r="41" spans="1:7" ht="17.25" x14ac:dyDescent="0.25">
      <c r="A41" s="12" t="s">
        <v>23</v>
      </c>
      <c r="C41" s="52">
        <v>5091.1000000000004</v>
      </c>
      <c r="D41" s="29"/>
      <c r="E41" s="69"/>
      <c r="F41" s="72"/>
      <c r="G41" s="72"/>
    </row>
    <row r="42" spans="1:7" x14ac:dyDescent="0.25">
      <c r="A42" s="12"/>
      <c r="C42" s="11">
        <f>SUM(C38:C41)</f>
        <v>12211.400000000001</v>
      </c>
      <c r="E42" s="69"/>
      <c r="F42" s="71"/>
      <c r="G42" s="71"/>
    </row>
    <row r="43" spans="1:7" x14ac:dyDescent="0.25">
      <c r="A43" s="12"/>
      <c r="C43" s="11"/>
      <c r="E43" s="73"/>
      <c r="F43" s="74"/>
      <c r="G43" s="74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5"/>
      <c r="F44" s="71"/>
      <c r="G44" s="71"/>
    </row>
    <row r="45" spans="1:7" s="12" customFormat="1" x14ac:dyDescent="0.25">
      <c r="B45" s="82"/>
      <c r="C45" s="11"/>
      <c r="E45" s="76"/>
      <c r="F45" s="77"/>
    </row>
    <row r="46" spans="1:7" s="12" customFormat="1" x14ac:dyDescent="0.25">
      <c r="A46" s="12" t="s">
        <v>25</v>
      </c>
      <c r="B46" s="82"/>
      <c r="C46" s="11"/>
    </row>
    <row r="47" spans="1:7" s="12" customFormat="1" ht="17.25" x14ac:dyDescent="0.25">
      <c r="A47" s="12" t="s">
        <v>26</v>
      </c>
      <c r="B47" s="82"/>
      <c r="C47" s="23">
        <v>0</v>
      </c>
      <c r="E47" s="76"/>
    </row>
    <row r="48" spans="1:7" s="12" customFormat="1" x14ac:dyDescent="0.25">
      <c r="A48" s="57"/>
      <c r="B48" s="82"/>
      <c r="C48" s="11"/>
    </row>
    <row r="49" spans="1:3" s="12" customFormat="1" ht="17.25" x14ac:dyDescent="0.25">
      <c r="A49" s="12" t="s">
        <v>27</v>
      </c>
      <c r="B49" s="50"/>
      <c r="C49" s="78">
        <f>+C44+C47</f>
        <v>64289.999999999993</v>
      </c>
    </row>
    <row r="50" spans="1:3" s="12" customFormat="1" x14ac:dyDescent="0.25">
      <c r="B50" s="8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946F-200E-4AB1-9F28-37C6A84F5183}">
  <dimension ref="A1:I45"/>
  <sheetViews>
    <sheetView topLeftCell="C1" workbookViewId="0">
      <selection activeCell="I37" sqref="I37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82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83</v>
      </c>
      <c r="C10" s="44" t="s">
        <v>79</v>
      </c>
      <c r="D10" s="44" t="s">
        <v>32</v>
      </c>
      <c r="F10" s="38" t="s">
        <v>33</v>
      </c>
      <c r="G10" s="44" t="s">
        <v>83</v>
      </c>
      <c r="H10" s="44" t="s">
        <v>79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359854.7</v>
      </c>
      <c r="C12" s="13">
        <v>253502.4</v>
      </c>
      <c r="D12" s="13">
        <f>+B12-C12</f>
        <v>106352.30000000002</v>
      </c>
      <c r="F12" s="14" t="s">
        <v>65</v>
      </c>
      <c r="G12" s="15">
        <f>+G14+G15</f>
        <v>896223.1</v>
      </c>
      <c r="H12" s="15">
        <f>+H14+H15</f>
        <v>888552.2</v>
      </c>
      <c r="I12" s="18">
        <f>+G12-H12</f>
        <v>7670.9000000000233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632867.6</v>
      </c>
      <c r="C14" s="17">
        <f>SUM(C16:C20)</f>
        <v>611660</v>
      </c>
      <c r="D14" s="17">
        <f>+B14-C14</f>
        <v>21207.599999999977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895183.4</v>
      </c>
      <c r="H15" s="11">
        <v>887512.5</v>
      </c>
      <c r="I15" s="18">
        <f>+G15-H15</f>
        <v>7670.9000000000233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632000.1</v>
      </c>
      <c r="C17" s="11">
        <v>610798.6</v>
      </c>
      <c r="D17" s="11">
        <f>+B17-C17</f>
        <v>21201.5</v>
      </c>
      <c r="E17" s="19"/>
      <c r="F17" s="89" t="s">
        <v>35</v>
      </c>
      <c r="G17" s="11">
        <v>1001438.4</v>
      </c>
      <c r="H17" s="11">
        <v>994056.4</v>
      </c>
      <c r="I17" s="11">
        <f>+G17-H17</f>
        <v>7382</v>
      </c>
    </row>
    <row r="18" spans="1:9" ht="16.5" x14ac:dyDescent="0.3">
      <c r="A18" s="12" t="s">
        <v>73</v>
      </c>
      <c r="B18" s="11">
        <v>867.5</v>
      </c>
      <c r="C18" s="11">
        <v>861.4</v>
      </c>
      <c r="D18" s="11">
        <f>+B18-C18</f>
        <v>6.1000000000000227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57765.7</v>
      </c>
      <c r="H20" s="21">
        <v>48882.3</v>
      </c>
      <c r="I20" s="18">
        <f>+G20-H20</f>
        <v>8883.3999999999942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7203042.5999999996</v>
      </c>
      <c r="C22" s="11">
        <f>SUM(C24:C26)</f>
        <v>7236761.7999999989</v>
      </c>
      <c r="D22" s="11">
        <f>+B22-C22</f>
        <v>-33719.199999999255</v>
      </c>
      <c r="F22" s="90" t="s">
        <v>41</v>
      </c>
      <c r="G22" s="15">
        <v>3350.9</v>
      </c>
      <c r="H22" s="15">
        <v>3234.1</v>
      </c>
      <c r="I22" s="18">
        <f>+G22-H22</f>
        <v>116.80000000000018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8817805.0999999996</v>
      </c>
      <c r="C24" s="11">
        <v>8821444.6999999993</v>
      </c>
      <c r="D24" s="11">
        <f>+B24-C24</f>
        <v>-3639.5999999996275</v>
      </c>
      <c r="F24" s="12" t="s">
        <v>47</v>
      </c>
      <c r="G24" s="11">
        <v>1683.7</v>
      </c>
      <c r="H24" s="11">
        <v>1783.1</v>
      </c>
      <c r="I24" s="18">
        <f>+G24-H24</f>
        <v>-99.399999999999864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-1614762.5</v>
      </c>
      <c r="C26" s="11">
        <v>-1584682.9</v>
      </c>
      <c r="D26" s="11">
        <f>+B26-C26</f>
        <v>-30079.600000000093</v>
      </c>
      <c r="F26" s="12" t="s">
        <v>45</v>
      </c>
      <c r="G26" s="27">
        <v>1171485.2</v>
      </c>
      <c r="H26" s="27">
        <v>1185743.8</v>
      </c>
      <c r="I26" s="27">
        <f>+G26-H26</f>
        <v>-14258.600000000093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288885.59999999998</v>
      </c>
      <c r="C28" s="30">
        <v>300082.90000000002</v>
      </c>
      <c r="D28" s="11">
        <f>+B28-C28</f>
        <v>-11197.300000000047</v>
      </c>
      <c r="E28" s="19"/>
      <c r="F28" s="40" t="s">
        <v>49</v>
      </c>
      <c r="G28" s="83">
        <f>SUM(G14:G27)</f>
        <v>3131947</v>
      </c>
      <c r="H28" s="41">
        <f>SUM(H14:H27)</f>
        <v>3122251.9000000004</v>
      </c>
      <c r="I28" s="27">
        <f>+G28-H28</f>
        <v>9695.0999999996275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34525.4</v>
      </c>
      <c r="C31" s="30">
        <v>34622.400000000001</v>
      </c>
      <c r="D31" s="11">
        <f>+B31-C31</f>
        <v>-97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5548.6</v>
      </c>
      <c r="C35" s="30">
        <v>3160.5</v>
      </c>
      <c r="D35" s="11">
        <f>+B35-C35</f>
        <v>2388.1000000000004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287.89999999999998</v>
      </c>
      <c r="C37" s="36">
        <v>345.7</v>
      </c>
      <c r="D37" s="36">
        <f>+B37-C37</f>
        <v>-57.800000000000011</v>
      </c>
      <c r="E37" s="19"/>
      <c r="F37" s="12" t="s">
        <v>24</v>
      </c>
      <c r="G37" s="84">
        <v>286722.7</v>
      </c>
      <c r="H37" s="84">
        <v>211541.1</v>
      </c>
      <c r="I37" s="28">
        <f t="shared" si="1"/>
        <v>75181.600000000006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5393065.4000000013</v>
      </c>
      <c r="H39" s="41">
        <f>SUM(H32:H38)</f>
        <v>5317883.8000000007</v>
      </c>
      <c r="I39" s="27">
        <f>+G39-H39</f>
        <v>75181.600000000559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8525012.3999999985</v>
      </c>
      <c r="C41" s="43">
        <f>+C37+C35+C33+C31+C28+C22+C14+C12</f>
        <v>8440135.6999999993</v>
      </c>
      <c r="D41" s="43">
        <f>+B41-C41</f>
        <v>84876.699999999255</v>
      </c>
      <c r="E41" s="19"/>
      <c r="F41" s="40" t="s">
        <v>57</v>
      </c>
      <c r="G41" s="43">
        <f>+G28+G39</f>
        <v>8525012.4000000022</v>
      </c>
      <c r="H41" s="43">
        <f>+H28+H39</f>
        <v>8440135.7000000011</v>
      </c>
      <c r="I41" s="78">
        <f>+G41-H41</f>
        <v>84876.700000001118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60DE-57D8-4995-9250-9756D38D80B6}">
  <dimension ref="A1:I144"/>
  <sheetViews>
    <sheetView topLeftCell="A16" workbookViewId="0">
      <selection activeCell="D41" sqref="D41"/>
    </sheetView>
  </sheetViews>
  <sheetFormatPr baseColWidth="10" defaultColWidth="8" defaultRowHeight="15" x14ac:dyDescent="0.25"/>
  <cols>
    <col min="1" max="1" width="87" style="6" customWidth="1"/>
    <col min="2" max="2" width="6.7109375" style="92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45078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94839.6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6827.4</v>
      </c>
    </row>
    <row r="15" spans="1:9" ht="13.5" customHeight="1" x14ac:dyDescent="0.25">
      <c r="A15" s="12" t="s">
        <v>8</v>
      </c>
      <c r="C15" s="23">
        <v>2762.7</v>
      </c>
      <c r="G15" s="63"/>
    </row>
    <row r="16" spans="1:9" ht="13.5" customHeight="1" x14ac:dyDescent="0.25">
      <c r="A16" s="53"/>
      <c r="C16" s="13">
        <f>SUM(C12:C15)</f>
        <v>104429.7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7143.9</v>
      </c>
    </row>
    <row r="20" spans="1:4" ht="17.25" x14ac:dyDescent="0.25">
      <c r="A20" s="12" t="s">
        <v>11</v>
      </c>
      <c r="C20" s="23">
        <v>9968.4</v>
      </c>
    </row>
    <row r="21" spans="1:4" x14ac:dyDescent="0.25">
      <c r="A21" s="12"/>
      <c r="C21" s="13">
        <f>SUM(C19:C20)</f>
        <v>17112.3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87317.4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882.4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86435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33262.199999999997</v>
      </c>
    </row>
    <row r="33" spans="1:9" x14ac:dyDescent="0.25">
      <c r="A33" s="12" t="s">
        <v>17</v>
      </c>
      <c r="C33" s="11">
        <v>-116.7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4937.3999999999996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2301.6</v>
      </c>
    </row>
    <row r="39" spans="1:9" x14ac:dyDescent="0.25">
      <c r="A39" s="12" t="s">
        <v>21</v>
      </c>
      <c r="C39" s="11">
        <v>963.7</v>
      </c>
    </row>
    <row r="40" spans="1:9" x14ac:dyDescent="0.25">
      <c r="A40" s="12" t="s">
        <v>22</v>
      </c>
      <c r="C40" s="11">
        <v>15640</v>
      </c>
    </row>
    <row r="41" spans="1:9" ht="17.25" x14ac:dyDescent="0.25">
      <c r="A41" s="12" t="s">
        <v>23</v>
      </c>
      <c r="C41" s="23">
        <v>7256</v>
      </c>
      <c r="D41" s="29"/>
    </row>
    <row r="42" spans="1:9" x14ac:dyDescent="0.25">
      <c r="A42" s="12"/>
      <c r="C42" s="11">
        <f>SUM(C38:C41)</f>
        <v>26161.3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98356.599999999991</v>
      </c>
      <c r="D44" s="12"/>
    </row>
    <row r="45" spans="1:9" s="12" customFormat="1" x14ac:dyDescent="0.25">
      <c r="B45" s="92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92"/>
      <c r="C46" s="11"/>
    </row>
    <row r="47" spans="1:9" s="12" customFormat="1" ht="17.25" x14ac:dyDescent="0.25">
      <c r="A47" s="12" t="s">
        <v>26</v>
      </c>
      <c r="B47" s="92"/>
      <c r="C47" s="23">
        <v>0</v>
      </c>
      <c r="E47" s="76"/>
    </row>
    <row r="48" spans="1:9" s="12" customFormat="1" x14ac:dyDescent="0.25">
      <c r="A48" s="57"/>
      <c r="B48" s="92"/>
      <c r="C48" s="11"/>
    </row>
    <row r="49" spans="1:3" s="12" customFormat="1" ht="17.25" x14ac:dyDescent="0.25">
      <c r="A49" s="12" t="s">
        <v>27</v>
      </c>
      <c r="B49" s="50"/>
      <c r="C49" s="78">
        <f>+C44+C47</f>
        <v>98356.599999999991</v>
      </c>
    </row>
    <row r="50" spans="1:3" s="12" customFormat="1" x14ac:dyDescent="0.25">
      <c r="B50" s="92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2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2E36-09E3-46FE-B621-E2C8C117074F}">
  <dimension ref="A1:I45"/>
  <sheetViews>
    <sheetView topLeftCell="B34" zoomScale="85" zoomScaleNormal="85" workbookViewId="0">
      <selection activeCell="H43" sqref="H43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86</v>
      </c>
      <c r="C10" s="44" t="s">
        <v>83</v>
      </c>
      <c r="D10" s="44" t="s">
        <v>32</v>
      </c>
      <c r="F10" s="38" t="s">
        <v>33</v>
      </c>
      <c r="G10" s="44" t="s">
        <v>86</v>
      </c>
      <c r="H10" s="44" t="s">
        <v>83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591538.69999999995</v>
      </c>
      <c r="C12" s="13">
        <v>359854.7</v>
      </c>
      <c r="D12" s="13">
        <f>+B12-C12</f>
        <v>231683.99999999994</v>
      </c>
      <c r="F12" s="14" t="s">
        <v>65</v>
      </c>
      <c r="G12" s="15">
        <f>+G14+G15</f>
        <v>890947.2</v>
      </c>
      <c r="H12" s="15">
        <f>+H14+H15</f>
        <v>896223.1</v>
      </c>
      <c r="I12" s="18">
        <f>+G12-H12</f>
        <v>-5275.9000000000233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639675.60000000009</v>
      </c>
      <c r="C14" s="17">
        <f>SUM(C16:C20)</f>
        <v>632867.6</v>
      </c>
      <c r="D14" s="17">
        <f>+B14-C14</f>
        <v>6808.0000000001164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889907.5</v>
      </c>
      <c r="H15" s="11">
        <v>895183.4</v>
      </c>
      <c r="I15" s="18">
        <f>+G15-H15</f>
        <v>-5275.9000000000233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638801.80000000005</v>
      </c>
      <c r="C17" s="11">
        <v>632000.1</v>
      </c>
      <c r="D17" s="11">
        <f>+B17-C17</f>
        <v>6801.7000000000698</v>
      </c>
      <c r="E17" s="19"/>
      <c r="F17" s="89" t="s">
        <v>35</v>
      </c>
      <c r="G17" s="11">
        <v>1008582.3</v>
      </c>
      <c r="H17" s="11">
        <v>1001438.4</v>
      </c>
      <c r="I17" s="11">
        <f>+G17-H17</f>
        <v>7143.9000000000233</v>
      </c>
    </row>
    <row r="18" spans="1:9" ht="16.5" x14ac:dyDescent="0.3">
      <c r="A18" s="12" t="s">
        <v>73</v>
      </c>
      <c r="B18" s="11">
        <v>873.8</v>
      </c>
      <c r="C18" s="11">
        <v>867.5</v>
      </c>
      <c r="D18" s="11">
        <f>+B18-C18</f>
        <v>6.2999999999999545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62373.5</v>
      </c>
      <c r="H20" s="21">
        <v>57765.7</v>
      </c>
      <c r="I20" s="18">
        <f>+G20-H20</f>
        <v>4607.8000000000029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7170966.3000000007</v>
      </c>
      <c r="C22" s="11">
        <f>SUM(C24:C26)</f>
        <v>7203042.5999999996</v>
      </c>
      <c r="D22" s="11">
        <f>+B22-C22</f>
        <v>-32076.299999998882</v>
      </c>
      <c r="F22" s="90" t="s">
        <v>41</v>
      </c>
      <c r="G22" s="15">
        <v>2680</v>
      </c>
      <c r="H22" s="15">
        <v>3350.9</v>
      </c>
      <c r="I22" s="18">
        <f>+G22-H22</f>
        <v>-670.90000000000009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8744626.3000000007</v>
      </c>
      <c r="C24" s="11">
        <v>8817805.0999999996</v>
      </c>
      <c r="D24" s="11">
        <f>+B24-C24</f>
        <v>-73178.799999998882</v>
      </c>
      <c r="F24" s="12" t="s">
        <v>47</v>
      </c>
      <c r="G24" s="11">
        <v>1702.7</v>
      </c>
      <c r="H24" s="11">
        <v>1683.7</v>
      </c>
      <c r="I24" s="18">
        <f>+G24-H24</f>
        <v>19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-1573660</v>
      </c>
      <c r="C26" s="11">
        <v>-1614762.5</v>
      </c>
      <c r="D26" s="11">
        <f>+B26-C26</f>
        <v>41102.5</v>
      </c>
      <c r="F26" s="12" t="s">
        <v>45</v>
      </c>
      <c r="G26" s="27">
        <v>1301887.3999999999</v>
      </c>
      <c r="H26" s="27">
        <v>1171485.2</v>
      </c>
      <c r="I26" s="27">
        <f>+G26-H26</f>
        <v>130402.19999999995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317176.3</v>
      </c>
      <c r="C28" s="30">
        <v>288885.59999999998</v>
      </c>
      <c r="D28" s="11">
        <f>+B28-C28</f>
        <v>28290.700000000012</v>
      </c>
      <c r="E28" s="19"/>
      <c r="F28" s="40" t="s">
        <v>49</v>
      </c>
      <c r="G28" s="83">
        <f>SUM(G14:G27)</f>
        <v>3268173.0999999996</v>
      </c>
      <c r="H28" s="41">
        <f>SUM(H14:H27)</f>
        <v>3131947</v>
      </c>
      <c r="I28" s="27">
        <f>+G28-H28</f>
        <v>136226.09999999963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34428.300000000003</v>
      </c>
      <c r="C31" s="30">
        <v>34525.4</v>
      </c>
      <c r="D31" s="11">
        <f>+B31-C31</f>
        <v>-97.099999999998545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5550.6</v>
      </c>
      <c r="C35" s="30">
        <v>5548.6</v>
      </c>
      <c r="D35" s="11">
        <f>+B35-C35</f>
        <v>2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259.3</v>
      </c>
      <c r="C37" s="36">
        <v>287.89999999999998</v>
      </c>
      <c r="D37" s="36">
        <f>+B37-C37</f>
        <v>-28.599999999999966</v>
      </c>
      <c r="E37" s="19"/>
      <c r="F37" s="12" t="s">
        <v>24</v>
      </c>
      <c r="G37" s="84">
        <v>385079.3</v>
      </c>
      <c r="H37" s="84">
        <v>286722.7</v>
      </c>
      <c r="I37" s="28">
        <f t="shared" si="1"/>
        <v>98356.599999999977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5491422.0000000009</v>
      </c>
      <c r="H39" s="41">
        <f>SUM(H32:H38)</f>
        <v>5393065.4000000013</v>
      </c>
      <c r="I39" s="27">
        <f>+G39-H39</f>
        <v>98356.599999999627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8759595.0999999996</v>
      </c>
      <c r="C41" s="43">
        <f>+C37+C35+C33+C31+C28+C22+C14+C12</f>
        <v>8525012.3999999985</v>
      </c>
      <c r="D41" s="43">
        <f>+B41-C41</f>
        <v>234582.70000000112</v>
      </c>
      <c r="E41" s="19"/>
      <c r="F41" s="40" t="s">
        <v>57</v>
      </c>
      <c r="G41" s="43">
        <f>+G28+G39</f>
        <v>8759595.1000000015</v>
      </c>
      <c r="H41" s="43">
        <f>+H28+H39</f>
        <v>8525012.4000000022</v>
      </c>
      <c r="I41" s="78">
        <f>+G41-H41</f>
        <v>234582.69999999925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CD61-91D0-4C0C-92F2-F629B2CCC6AC}">
  <dimension ref="A1:I145"/>
  <sheetViews>
    <sheetView topLeftCell="A23" workbookViewId="0">
      <selection activeCell="C43" sqref="C43"/>
    </sheetView>
  </sheetViews>
  <sheetFormatPr baseColWidth="10" defaultColWidth="8" defaultRowHeight="15" x14ac:dyDescent="0.25"/>
  <cols>
    <col min="1" max="1" width="87" style="6" customWidth="1"/>
    <col min="2" max="2" width="6.7109375" style="95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45108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95946.8</v>
      </c>
    </row>
    <row r="13" spans="1:9" x14ac:dyDescent="0.25">
      <c r="A13" s="12" t="s">
        <v>6</v>
      </c>
      <c r="C13" s="94">
        <v>0</v>
      </c>
      <c r="G13" s="63"/>
      <c r="I13" s="64"/>
    </row>
    <row r="14" spans="1:9" x14ac:dyDescent="0.25">
      <c r="A14" s="12" t="s">
        <v>7</v>
      </c>
      <c r="C14" s="11">
        <v>7248.8</v>
      </c>
    </row>
    <row r="15" spans="1:9" ht="13.5" customHeight="1" x14ac:dyDescent="0.25">
      <c r="A15" s="12" t="s">
        <v>8</v>
      </c>
      <c r="C15" s="23">
        <v>3715.4</v>
      </c>
      <c r="G15" s="63"/>
    </row>
    <row r="16" spans="1:9" ht="13.5" customHeight="1" x14ac:dyDescent="0.25">
      <c r="A16" s="53"/>
      <c r="C16" s="13">
        <f>SUM(C12:C15)</f>
        <v>106911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x14ac:dyDescent="0.25">
      <c r="A20" s="12" t="s">
        <v>11</v>
      </c>
      <c r="C20" s="11">
        <v>9035.1</v>
      </c>
    </row>
    <row r="21" spans="1:4" ht="17.25" x14ac:dyDescent="0.25">
      <c r="A21" s="12" t="s">
        <v>88</v>
      </c>
      <c r="C21" s="23">
        <v>8</v>
      </c>
    </row>
    <row r="22" spans="1:4" x14ac:dyDescent="0.25">
      <c r="A22" s="12"/>
      <c r="C22" s="13">
        <f>SUM(C19:C21)</f>
        <v>16425.099999999999</v>
      </c>
    </row>
    <row r="23" spans="1:4" x14ac:dyDescent="0.25">
      <c r="A23" s="12"/>
      <c r="C23" s="11"/>
    </row>
    <row r="24" spans="1:4" x14ac:dyDescent="0.25">
      <c r="A24" s="12" t="s">
        <v>12</v>
      </c>
      <c r="C24" s="11">
        <f>SUM(C16-C22)</f>
        <v>90485.9</v>
      </c>
      <c r="D24" s="65"/>
    </row>
    <row r="25" spans="1:4" x14ac:dyDescent="0.25">
      <c r="A25" s="12"/>
      <c r="C25" s="11"/>
    </row>
    <row r="26" spans="1:4" x14ac:dyDescent="0.25">
      <c r="A26" s="12" t="s">
        <v>13</v>
      </c>
      <c r="C26" s="11"/>
    </row>
    <row r="27" spans="1:4" ht="17.25" x14ac:dyDescent="0.25">
      <c r="A27" s="12" t="s">
        <v>14</v>
      </c>
      <c r="C27" s="23">
        <v>52637.599999999999</v>
      </c>
    </row>
    <row r="28" spans="1:4" x14ac:dyDescent="0.25">
      <c r="A28" s="12"/>
      <c r="C28" s="11"/>
    </row>
    <row r="29" spans="1:4" x14ac:dyDescent="0.25">
      <c r="A29" s="12" t="s">
        <v>15</v>
      </c>
      <c r="C29" s="11">
        <f>+C24-C27</f>
        <v>37848.299999999996</v>
      </c>
    </row>
    <row r="30" spans="1:4" x14ac:dyDescent="0.25">
      <c r="A30" s="12"/>
      <c r="C30" s="11"/>
    </row>
    <row r="32" spans="1:4" x14ac:dyDescent="0.25">
      <c r="A32" s="12"/>
      <c r="C32" s="11"/>
    </row>
    <row r="33" spans="1:9" x14ac:dyDescent="0.25">
      <c r="A33" s="12" t="s">
        <v>16</v>
      </c>
      <c r="C33" s="11">
        <v>25519.599999999999</v>
      </c>
    </row>
    <row r="34" spans="1:9" x14ac:dyDescent="0.25">
      <c r="A34" s="12" t="s">
        <v>17</v>
      </c>
      <c r="C34" s="11">
        <v>-286.3</v>
      </c>
    </row>
    <row r="35" spans="1:9" x14ac:dyDescent="0.25">
      <c r="A35" s="12"/>
      <c r="C35" s="11"/>
    </row>
    <row r="36" spans="1:9" x14ac:dyDescent="0.25">
      <c r="A36" s="12" t="s">
        <v>18</v>
      </c>
      <c r="C36" s="11">
        <v>6117.3</v>
      </c>
    </row>
    <row r="37" spans="1:9" x14ac:dyDescent="0.25">
      <c r="A37" s="12"/>
      <c r="C37" s="11"/>
    </row>
    <row r="38" spans="1:9" x14ac:dyDescent="0.25">
      <c r="A38" s="12" t="s">
        <v>19</v>
      </c>
    </row>
    <row r="39" spans="1:9" x14ac:dyDescent="0.25">
      <c r="A39" s="12" t="s">
        <v>20</v>
      </c>
      <c r="C39" s="11">
        <v>2822.4</v>
      </c>
    </row>
    <row r="40" spans="1:9" x14ac:dyDescent="0.25">
      <c r="A40" s="12" t="s">
        <v>21</v>
      </c>
      <c r="C40" s="11">
        <v>1083.5999999999999</v>
      </c>
    </row>
    <row r="41" spans="1:9" x14ac:dyDescent="0.25">
      <c r="A41" s="12" t="s">
        <v>22</v>
      </c>
      <c r="C41" s="11">
        <v>16661.7</v>
      </c>
    </row>
    <row r="42" spans="1:9" ht="17.25" x14ac:dyDescent="0.25">
      <c r="A42" s="12" t="s">
        <v>23</v>
      </c>
      <c r="C42" s="23">
        <v>6507.9</v>
      </c>
      <c r="D42" s="29"/>
    </row>
    <row r="43" spans="1:9" x14ac:dyDescent="0.25">
      <c r="A43" s="12"/>
      <c r="C43" s="11">
        <f>SUM(C39:C42)</f>
        <v>27075.599999999999</v>
      </c>
    </row>
    <row r="44" spans="1:9" x14ac:dyDescent="0.25">
      <c r="A44" s="12"/>
      <c r="C44" s="11"/>
    </row>
    <row r="45" spans="1:9" x14ac:dyDescent="0.25">
      <c r="A45" s="12" t="s">
        <v>24</v>
      </c>
      <c r="C45" s="11">
        <f>+C29+C33+C34+C36-C43</f>
        <v>42123.299999999996</v>
      </c>
      <c r="D45" s="12"/>
    </row>
    <row r="46" spans="1:9" s="12" customFormat="1" x14ac:dyDescent="0.25">
      <c r="B46" s="95"/>
      <c r="C46" s="11"/>
      <c r="E46" s="6"/>
      <c r="F46" s="6"/>
      <c r="G46" s="6"/>
      <c r="H46" s="6"/>
      <c r="I46" s="6"/>
    </row>
    <row r="47" spans="1:9" s="12" customFormat="1" x14ac:dyDescent="0.25">
      <c r="A47" s="12" t="s">
        <v>25</v>
      </c>
      <c r="B47" s="95"/>
      <c r="C47" s="11"/>
    </row>
    <row r="48" spans="1:9" s="12" customFormat="1" ht="17.25" x14ac:dyDescent="0.25">
      <c r="A48" s="12" t="s">
        <v>26</v>
      </c>
      <c r="B48" s="95"/>
      <c r="C48" s="23">
        <v>0</v>
      </c>
      <c r="E48" s="76"/>
    </row>
    <row r="49" spans="1:3" s="12" customFormat="1" x14ac:dyDescent="0.25">
      <c r="A49" s="57"/>
      <c r="B49" s="95"/>
      <c r="C49" s="11"/>
    </row>
    <row r="50" spans="1:3" s="12" customFormat="1" ht="17.25" x14ac:dyDescent="0.25">
      <c r="A50" s="12" t="s">
        <v>27</v>
      </c>
      <c r="B50" s="50"/>
      <c r="C50" s="78">
        <f>+C45+C48</f>
        <v>42123.299999999996</v>
      </c>
    </row>
    <row r="51" spans="1:3" s="12" customFormat="1" x14ac:dyDescent="0.25">
      <c r="B51" s="95"/>
      <c r="C51" s="11"/>
    </row>
    <row r="54" spans="1:3" x14ac:dyDescent="0.25">
      <c r="C54" s="7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95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20CE-6313-4860-A387-21459A0662E1}">
  <dimension ref="A1:I45"/>
  <sheetViews>
    <sheetView topLeftCell="B23" zoomScale="85" zoomScaleNormal="85" workbookViewId="0">
      <selection activeCell="G39" sqref="G39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89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90</v>
      </c>
      <c r="C10" s="44" t="s">
        <v>86</v>
      </c>
      <c r="D10" s="44" t="s">
        <v>32</v>
      </c>
      <c r="F10" s="38" t="s">
        <v>33</v>
      </c>
      <c r="G10" s="44" t="s">
        <v>90</v>
      </c>
      <c r="H10" s="44" t="s">
        <v>86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455603.7</v>
      </c>
      <c r="C12" s="13">
        <v>591538.69999999995</v>
      </c>
      <c r="D12" s="13">
        <f>+B12-C12</f>
        <v>-135934.99999999994</v>
      </c>
      <c r="F12" s="6" t="s">
        <v>91</v>
      </c>
      <c r="G12" s="13">
        <v>18932.400000000001</v>
      </c>
      <c r="H12" s="13">
        <v>0</v>
      </c>
    </row>
    <row r="13" spans="1:9" x14ac:dyDescent="0.25">
      <c r="A13" s="12"/>
      <c r="B13" s="11"/>
      <c r="C13" s="11"/>
      <c r="D13" s="11"/>
    </row>
    <row r="14" spans="1:9" x14ac:dyDescent="0.25">
      <c r="A14" s="12" t="s">
        <v>36</v>
      </c>
      <c r="B14" s="17">
        <f>SUM(B16:B20)</f>
        <v>653932.6</v>
      </c>
      <c r="C14" s="17">
        <f>SUM(C16:C20)</f>
        <v>639675.60000000009</v>
      </c>
      <c r="D14" s="17">
        <f>+B14-C14</f>
        <v>14256.999999999884</v>
      </c>
      <c r="F14" s="14" t="s">
        <v>65</v>
      </c>
      <c r="G14" s="15">
        <f>+G16+G17</f>
        <v>898894.79999999993</v>
      </c>
      <c r="H14" s="15">
        <f>+H16+H17</f>
        <v>890947.2</v>
      </c>
      <c r="I14" s="18">
        <f>+G14-H14</f>
        <v>7947.5999999999767</v>
      </c>
    </row>
    <row r="15" spans="1:9" x14ac:dyDescent="0.25">
      <c r="A15" s="12"/>
      <c r="B15" s="17"/>
      <c r="C15" s="17"/>
      <c r="D15" s="11"/>
      <c r="E15" s="19"/>
      <c r="G15" s="16"/>
      <c r="H15" s="15"/>
      <c r="I15" s="16"/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F16" s="14" t="s">
        <v>58</v>
      </c>
      <c r="G16" s="11">
        <v>1039.7</v>
      </c>
      <c r="H16" s="11">
        <v>1039.7</v>
      </c>
      <c r="I16" s="18">
        <f>+G16-H16</f>
        <v>0</v>
      </c>
    </row>
    <row r="17" spans="1:9" x14ac:dyDescent="0.25">
      <c r="A17" s="12" t="s">
        <v>39</v>
      </c>
      <c r="B17" s="11">
        <v>653051.9</v>
      </c>
      <c r="C17" s="11">
        <v>638801.80000000005</v>
      </c>
      <c r="D17" s="11">
        <f>+B17-C17</f>
        <v>14250.099999999977</v>
      </c>
      <c r="E17" s="19"/>
      <c r="F17" s="6" t="s">
        <v>59</v>
      </c>
      <c r="G17" s="11">
        <v>897855.1</v>
      </c>
      <c r="H17" s="11">
        <v>889907.5</v>
      </c>
      <c r="I17" s="18">
        <f>+G17-H17</f>
        <v>7947.5999999999767</v>
      </c>
    </row>
    <row r="18" spans="1:9" x14ac:dyDescent="0.25">
      <c r="A18" s="12" t="s">
        <v>73</v>
      </c>
      <c r="B18" s="11">
        <v>880.7</v>
      </c>
      <c r="C18" s="11">
        <v>873.8</v>
      </c>
      <c r="D18" s="11">
        <f>+B18-C18</f>
        <v>6.9000000000000909</v>
      </c>
      <c r="E18" s="19"/>
      <c r="G18" s="11"/>
      <c r="I18" s="20"/>
    </row>
    <row r="19" spans="1:9" x14ac:dyDescent="0.3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89" t="s">
        <v>35</v>
      </c>
      <c r="G19" s="11">
        <v>1015964.3</v>
      </c>
      <c r="H19" s="11">
        <v>1008582.3</v>
      </c>
      <c r="I19" s="11">
        <f>+G19-H19</f>
        <v>7382</v>
      </c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/>
      <c r="G20" s="11"/>
      <c r="H20" s="11"/>
      <c r="I20" s="11"/>
    </row>
    <row r="21" spans="1:9" x14ac:dyDescent="0.3">
      <c r="A21" s="12"/>
      <c r="B21" s="17"/>
      <c r="C21" s="17"/>
      <c r="D21" s="26"/>
      <c r="E21" s="19"/>
      <c r="F21" s="89" t="s">
        <v>38</v>
      </c>
      <c r="G21" s="21">
        <v>70556.899999999994</v>
      </c>
      <c r="H21" s="21">
        <v>62373.5</v>
      </c>
      <c r="I21" s="18">
        <f>+G21-H21</f>
        <v>8183.3999999999942</v>
      </c>
    </row>
    <row r="22" spans="1:9" ht="18.75" customHeight="1" x14ac:dyDescent="0.25">
      <c r="A22" s="12" t="s">
        <v>43</v>
      </c>
      <c r="B22" s="11">
        <f>SUM(B24:B26)</f>
        <v>7339644.3000000007</v>
      </c>
      <c r="C22" s="11">
        <f>SUM(C24:C26)</f>
        <v>7170966.3000000007</v>
      </c>
      <c r="D22" s="11">
        <f>+B22-C22</f>
        <v>168678</v>
      </c>
      <c r="G22" s="11"/>
      <c r="H22" s="11"/>
      <c r="I22" s="11"/>
    </row>
    <row r="23" spans="1:9" x14ac:dyDescent="0.25">
      <c r="A23" s="12"/>
      <c r="B23" s="11"/>
      <c r="C23" s="11"/>
      <c r="D23" s="11"/>
      <c r="E23" s="19"/>
      <c r="F23" s="90" t="s">
        <v>41</v>
      </c>
      <c r="G23" s="15">
        <v>2872.6</v>
      </c>
      <c r="H23" s="15">
        <v>2680</v>
      </c>
      <c r="I23" s="18">
        <f>+G23-H23</f>
        <v>192.59999999999991</v>
      </c>
    </row>
    <row r="24" spans="1:9" x14ac:dyDescent="0.25">
      <c r="A24" s="14" t="s">
        <v>44</v>
      </c>
      <c r="B24" s="11">
        <v>8964154.8000000007</v>
      </c>
      <c r="C24" s="11">
        <v>8744626.3000000007</v>
      </c>
      <c r="D24" s="11">
        <f>+B24-C24</f>
        <v>219528.5</v>
      </c>
      <c r="G24" s="11"/>
      <c r="H24" s="11"/>
      <c r="I24" s="11"/>
    </row>
    <row r="25" spans="1:9" x14ac:dyDescent="0.25">
      <c r="A25" s="12"/>
      <c r="B25" s="11"/>
      <c r="C25" s="11"/>
      <c r="D25" s="11"/>
      <c r="E25" s="19"/>
      <c r="F25" s="12" t="s">
        <v>47</v>
      </c>
      <c r="G25" s="11">
        <v>1548.3</v>
      </c>
      <c r="H25" s="11">
        <v>1702.7</v>
      </c>
      <c r="I25" s="18">
        <f>+G25-H25</f>
        <v>-154.40000000000009</v>
      </c>
    </row>
    <row r="26" spans="1:9" x14ac:dyDescent="0.25">
      <c r="A26" s="12" t="s">
        <v>46</v>
      </c>
      <c r="B26" s="11">
        <v>-1624510.5</v>
      </c>
      <c r="C26" s="11">
        <v>-1573660</v>
      </c>
      <c r="D26" s="11">
        <f>+B26-C26</f>
        <v>-50850.5</v>
      </c>
      <c r="F26" s="12"/>
      <c r="G26" s="11"/>
      <c r="H26" s="11"/>
      <c r="I26" s="11"/>
    </row>
    <row r="27" spans="1:9" ht="17.25" x14ac:dyDescent="0.25">
      <c r="A27" s="12"/>
      <c r="B27" s="11"/>
      <c r="C27" s="11"/>
      <c r="D27" s="11"/>
      <c r="E27" s="19"/>
      <c r="F27" s="12" t="s">
        <v>45</v>
      </c>
      <c r="G27" s="27">
        <v>1304529.5</v>
      </c>
      <c r="H27" s="27">
        <v>1301887.3999999999</v>
      </c>
      <c r="I27" s="27">
        <f>+G27-H27</f>
        <v>2642.1000000000931</v>
      </c>
    </row>
    <row r="28" spans="1:9" x14ac:dyDescent="0.25">
      <c r="A28" s="12" t="s">
        <v>48</v>
      </c>
      <c r="B28" s="30">
        <v>356458.5</v>
      </c>
      <c r="C28" s="30">
        <v>317176.3</v>
      </c>
      <c r="D28" s="11">
        <f>+B28-C28</f>
        <v>39282.200000000012</v>
      </c>
      <c r="E28" s="19"/>
      <c r="G28" s="29"/>
      <c r="H28" s="29"/>
      <c r="I28" s="11"/>
    </row>
    <row r="29" spans="1:9" ht="18.75" x14ac:dyDescent="0.25">
      <c r="A29" s="12"/>
      <c r="B29" s="11"/>
      <c r="C29" s="11"/>
      <c r="D29" s="30"/>
      <c r="E29" s="19"/>
      <c r="F29" s="40" t="s">
        <v>49</v>
      </c>
      <c r="G29" s="83">
        <f>+G12+G14+G19+G21+G23+G25+G27</f>
        <v>3313298.8</v>
      </c>
      <c r="H29" s="83">
        <f>+H12+H14+H19+H21+H23+H25+H27</f>
        <v>3268173.0999999996</v>
      </c>
      <c r="I29" s="27">
        <f>+G29-H29</f>
        <v>45125.700000000186</v>
      </c>
    </row>
    <row r="30" spans="1:9" x14ac:dyDescent="0.25">
      <c r="A30" s="12"/>
      <c r="B30" s="30"/>
      <c r="C30" s="30"/>
      <c r="D30" s="30"/>
      <c r="E30" s="19"/>
      <c r="G30" s="31"/>
      <c r="H30" s="31"/>
      <c r="I30" s="32"/>
    </row>
    <row r="31" spans="1:9" ht="16.5" x14ac:dyDescent="0.25">
      <c r="A31" s="12" t="s">
        <v>51</v>
      </c>
      <c r="B31" s="30">
        <v>34331.300000000003</v>
      </c>
      <c r="C31" s="30">
        <v>34428.300000000003</v>
      </c>
      <c r="D31" s="11">
        <f>+B31-C31</f>
        <v>-97</v>
      </c>
      <c r="E31" s="19"/>
      <c r="F31" s="38" t="s">
        <v>50</v>
      </c>
      <c r="G31" s="19"/>
      <c r="H31" s="19"/>
      <c r="I31" s="19"/>
    </row>
    <row r="32" spans="1:9" x14ac:dyDescent="0.25">
      <c r="A32" s="12"/>
      <c r="B32" s="30"/>
      <c r="C32" s="30"/>
      <c r="D32" s="30"/>
      <c r="E32" s="19"/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60</v>
      </c>
      <c r="G33" s="15">
        <v>2393351.7000000002</v>
      </c>
      <c r="H33" s="15">
        <v>2393351.7000000002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61</v>
      </c>
      <c r="G34" s="15">
        <v>2001789</v>
      </c>
      <c r="H34" s="15">
        <v>2001789</v>
      </c>
      <c r="I34" s="33">
        <f>+G34-H34</f>
        <v>0</v>
      </c>
    </row>
    <row r="35" spans="1:9" x14ac:dyDescent="0.25">
      <c r="A35" s="12" t="s">
        <v>53</v>
      </c>
      <c r="B35" s="30">
        <v>4712.7</v>
      </c>
      <c r="C35" s="30">
        <v>5550.6</v>
      </c>
      <c r="D35" s="11">
        <f>+B35-C35</f>
        <v>-837.90000000000055</v>
      </c>
      <c r="E35" s="19"/>
      <c r="F35" s="12" t="s">
        <v>62</v>
      </c>
      <c r="G35" s="15">
        <v>113389.2</v>
      </c>
      <c r="H35" s="15">
        <v>113389.2</v>
      </c>
      <c r="I35" s="33">
        <f t="shared" ref="I35:I38" si="1">+G35-H35</f>
        <v>0</v>
      </c>
    </row>
    <row r="36" spans="1:9" x14ac:dyDescent="0.25">
      <c r="A36" s="12"/>
      <c r="B36" s="30"/>
      <c r="C36" s="30"/>
      <c r="D36" s="30"/>
      <c r="E36" s="19"/>
      <c r="F36" s="12" t="s">
        <v>63</v>
      </c>
      <c r="G36" s="15">
        <v>11122.4</v>
      </c>
      <c r="H36" s="15">
        <v>11122.4</v>
      </c>
      <c r="I36" s="35">
        <f t="shared" si="1"/>
        <v>0</v>
      </c>
    </row>
    <row r="37" spans="1:9" ht="17.25" x14ac:dyDescent="0.25">
      <c r="A37" s="12" t="s">
        <v>54</v>
      </c>
      <c r="B37" s="36">
        <v>2161</v>
      </c>
      <c r="C37" s="36">
        <v>259.3</v>
      </c>
      <c r="D37" s="36">
        <f>+B37-C37</f>
        <v>1901.7</v>
      </c>
      <c r="E37" s="19"/>
      <c r="F37" s="12" t="s">
        <v>64</v>
      </c>
      <c r="G37" s="15">
        <v>586690.4</v>
      </c>
      <c r="H37" s="15">
        <v>586690.4</v>
      </c>
      <c r="I37" s="33">
        <f t="shared" si="1"/>
        <v>0</v>
      </c>
    </row>
    <row r="38" spans="1:9" ht="17.25" x14ac:dyDescent="0.25">
      <c r="A38" s="12"/>
      <c r="B38" s="30"/>
      <c r="C38" s="30"/>
      <c r="D38" s="30"/>
      <c r="E38" s="19"/>
      <c r="F38" s="12" t="s">
        <v>24</v>
      </c>
      <c r="G38" s="84">
        <f>427202.5+0.1</f>
        <v>427202.6</v>
      </c>
      <c r="H38" s="84">
        <v>385079.3</v>
      </c>
      <c r="I38" s="28">
        <f t="shared" si="1"/>
        <v>42123.299999999988</v>
      </c>
    </row>
    <row r="39" spans="1:9" x14ac:dyDescent="0.25">
      <c r="A39" s="12"/>
      <c r="B39" s="30"/>
      <c r="C39" s="30"/>
      <c r="D39" s="30"/>
      <c r="E39" s="19"/>
      <c r="G39" s="29"/>
    </row>
    <row r="40" spans="1:9" ht="18.75" x14ac:dyDescent="0.25">
      <c r="A40" s="12"/>
      <c r="B40" s="30"/>
      <c r="C40" s="30"/>
      <c r="D40" s="30"/>
      <c r="E40" s="19"/>
      <c r="F40" s="40" t="s">
        <v>55</v>
      </c>
      <c r="G40" s="41">
        <f>SUM(G33:G38)</f>
        <v>5533545.3000000007</v>
      </c>
      <c r="H40" s="41">
        <f>SUM(H33:H38)</f>
        <v>5491422.0000000009</v>
      </c>
      <c r="I40" s="27">
        <f>+G40-H40</f>
        <v>42123.299999999814</v>
      </c>
    </row>
    <row r="41" spans="1:9" ht="18.75" x14ac:dyDescent="0.25">
      <c r="A41" s="40" t="s">
        <v>80</v>
      </c>
      <c r="B41" s="43">
        <f>+B37+B35+B33+B31+B28+B22+B14+B12</f>
        <v>8846844.0999999996</v>
      </c>
      <c r="C41" s="43">
        <f>+C37+C35+C33+C31+C28+C22+C14+C12</f>
        <v>8759595.0999999996</v>
      </c>
      <c r="D41" s="43">
        <f>+B41-C41</f>
        <v>87249</v>
      </c>
      <c r="E41" s="19"/>
      <c r="F41" s="40" t="s">
        <v>57</v>
      </c>
      <c r="G41" s="43">
        <f>+G29+G40</f>
        <v>8846844.1000000015</v>
      </c>
      <c r="H41" s="43">
        <f>+H29+H40</f>
        <v>8759595.1000000015</v>
      </c>
      <c r="I41" s="78">
        <f>+G41-H41</f>
        <v>87249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7" workbookViewId="0">
      <selection activeCell="C34" sqref="C34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92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45108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+'ER Enero'!C12+'ER Febrero'!C12+'ER Marzo'!C12+'ER Abril'!C12+'ER Mayo'!C12+'ER Junio'!C12+'ER Julio'!C12</f>
        <v>672903.70000000007</v>
      </c>
    </row>
    <row r="13" spans="1:9" x14ac:dyDescent="0.25">
      <c r="A13" s="12" t="s">
        <v>6</v>
      </c>
      <c r="C13" s="21">
        <f>+'ER Enero'!C13+'ER Febrero'!C13+'ER Marzo'!C13+'ER Abril'!C13+'ER Mayo'!C13+'ER Junio'!C13+'ER Julio'!C13</f>
        <v>-1</v>
      </c>
      <c r="D13" s="29"/>
    </row>
    <row r="14" spans="1:9" x14ac:dyDescent="0.25">
      <c r="A14" s="12" t="s">
        <v>7</v>
      </c>
      <c r="C14" s="21">
        <f>+'ER Enero'!C14+'ER Febrero'!C14+'ER Marzo'!C14+'ER Abril'!C14+'ER Mayo'!C14+'ER Junio'!C14+'ER Julio'!C14-0.1</f>
        <v>42353.5</v>
      </c>
    </row>
    <row r="15" spans="1:9" ht="13.5" customHeight="1" x14ac:dyDescent="0.25">
      <c r="A15" s="12" t="s">
        <v>8</v>
      </c>
      <c r="C15" s="52">
        <f>+'ER Enero'!C15+'ER Febrero'!C15+'ER Marzo'!C15+'ER Abril'!C15+'ER Mayo'!C15+'ER Junio'!C15+'ER Julio'!C15</f>
        <v>18249.400000000001</v>
      </c>
      <c r="I15" s="86"/>
    </row>
    <row r="16" spans="1:9" ht="13.5" customHeight="1" x14ac:dyDescent="0.25">
      <c r="A16" s="53"/>
      <c r="C16" s="54">
        <f>SUM(C12:C15)</f>
        <v>733505.60000000009</v>
      </c>
      <c r="I16" s="86"/>
    </row>
    <row r="17" spans="1:9" x14ac:dyDescent="0.25">
      <c r="A17" s="55"/>
      <c r="C17" s="21"/>
      <c r="I17" s="86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+'ER Enero'!C19+'ER Febrero'!C19+'ER Marzo'!C19+'ER Abril'!C19+'ER Mayo'!C19+'ER Junio'!C19+'ER Julio'!C19-0.1</f>
        <v>50895.8</v>
      </c>
    </row>
    <row r="20" spans="1:9" x14ac:dyDescent="0.25">
      <c r="A20" s="12" t="s">
        <v>11</v>
      </c>
      <c r="C20" s="21">
        <f>+'ER Enero'!C20+'ER Febrero'!C20+'ER Marzo'!C20+'ER Abril'!C20+'ER Mayo'!C20+'ER Junio'!C20+'ER Julio'!C20+0.1</f>
        <v>80338.900000000009</v>
      </c>
    </row>
    <row r="21" spans="1:9" ht="17.25" x14ac:dyDescent="0.25">
      <c r="A21" s="12" t="s">
        <v>93</v>
      </c>
      <c r="B21" s="96"/>
      <c r="C21" s="52">
        <f>+'ER Julio'!C21</f>
        <v>8</v>
      </c>
    </row>
    <row r="22" spans="1:9" x14ac:dyDescent="0.25">
      <c r="A22" s="12"/>
      <c r="C22" s="54">
        <f>SUM(C19:C21)</f>
        <v>131242.70000000001</v>
      </c>
    </row>
    <row r="23" spans="1:9" x14ac:dyDescent="0.25">
      <c r="A23" s="12"/>
      <c r="C23" s="21"/>
    </row>
    <row r="24" spans="1:9" x14ac:dyDescent="0.25">
      <c r="A24" s="12" t="s">
        <v>12</v>
      </c>
      <c r="C24" s="21">
        <f>SUM(C16-C22)</f>
        <v>602262.90000000014</v>
      </c>
      <c r="E24" s="85"/>
    </row>
    <row r="25" spans="1:9" x14ac:dyDescent="0.25">
      <c r="A25" s="12"/>
      <c r="C25" s="21"/>
    </row>
    <row r="26" spans="1:9" x14ac:dyDescent="0.25">
      <c r="A26" s="12" t="s">
        <v>13</v>
      </c>
      <c r="C26" s="21"/>
    </row>
    <row r="27" spans="1:9" ht="17.25" x14ac:dyDescent="0.25">
      <c r="A27" s="12" t="s">
        <v>14</v>
      </c>
      <c r="C27" s="52">
        <f>+'ER Enero'!C26+'ER Febrero'!C26+'ER Marzo'!C26+'ER Abril'!C26+'ER Mayo'!C26+'ER Junio'!C26+'ER Julio'!C27+0.3</f>
        <v>285227.2</v>
      </c>
      <c r="E27" s="51"/>
      <c r="F27" s="51"/>
    </row>
    <row r="28" spans="1:9" x14ac:dyDescent="0.25">
      <c r="A28" s="12"/>
      <c r="C28" s="21"/>
    </row>
    <row r="29" spans="1:9" x14ac:dyDescent="0.25">
      <c r="A29" s="12" t="s">
        <v>15</v>
      </c>
      <c r="C29" s="21">
        <f>+C24-C27</f>
        <v>317035.70000000013</v>
      </c>
    </row>
    <row r="30" spans="1:9" x14ac:dyDescent="0.25">
      <c r="A30" s="12"/>
      <c r="C30" s="21"/>
    </row>
    <row r="32" spans="1:9" x14ac:dyDescent="0.25">
      <c r="A32" s="12"/>
      <c r="C32" s="21">
        <f>+'[27]ER Enero'!C31</f>
        <v>0</v>
      </c>
    </row>
    <row r="33" spans="1:6" x14ac:dyDescent="0.25">
      <c r="A33" s="12" t="s">
        <v>16</v>
      </c>
      <c r="C33" s="21">
        <f>+'ER Enero'!C32+'ER Febrero'!C32+'ER Marzo'!C32+'ER Abril'!C32+'ER Mayo'!C32+'ER Junio'!C32+'ER Julio'!C33-0.1</f>
        <v>231934.40000000002</v>
      </c>
    </row>
    <row r="34" spans="1:6" x14ac:dyDescent="0.25">
      <c r="A34" s="12" t="s">
        <v>17</v>
      </c>
      <c r="C34" s="21">
        <f>+'ER Enero'!C33+'ER Febrero'!C33+'ER Marzo'!C33+'ER Abril'!C33+'ER Mayo'!C33+'ER Junio'!C33+'ER Julio'!C34-0.2</f>
        <v>-307.3</v>
      </c>
    </row>
    <row r="35" spans="1:6" x14ac:dyDescent="0.25">
      <c r="A35" s="12"/>
      <c r="C35" s="21">
        <f>+'[27]ER Enero'!C34</f>
        <v>0</v>
      </c>
    </row>
    <row r="36" spans="1:6" x14ac:dyDescent="0.25">
      <c r="A36" s="12" t="s">
        <v>18</v>
      </c>
      <c r="C36" s="21">
        <f>+'ER Enero'!C35+'ER Febrero'!C35+'ER Marzo'!C35+'ER Abril'!C35+'ER Mayo'!C35+'ER Junio'!C35+'ER Julio'!C36+0.1</f>
        <v>66470.200000000012</v>
      </c>
      <c r="E36" s="51"/>
      <c r="F36" s="51"/>
    </row>
    <row r="37" spans="1:6" x14ac:dyDescent="0.25">
      <c r="A37" s="12"/>
      <c r="C37" s="21">
        <f>+'[27]ER Enero'!C36</f>
        <v>0</v>
      </c>
    </row>
    <row r="38" spans="1:6" x14ac:dyDescent="0.25">
      <c r="A38" s="12" t="s">
        <v>19</v>
      </c>
    </row>
    <row r="39" spans="1:6" x14ac:dyDescent="0.25">
      <c r="A39" s="56" t="s">
        <v>20</v>
      </c>
      <c r="C39" s="21">
        <f>+'ER Enero'!C38+'ER Febrero'!C38+'ER Marzo'!C38+'ER Abril'!C38+'ER Mayo'!C38+'ER Junio'!C38+'ER Julio'!C39</f>
        <v>13722.6</v>
      </c>
    </row>
    <row r="40" spans="1:6" x14ac:dyDescent="0.25">
      <c r="A40" s="56" t="s">
        <v>21</v>
      </c>
      <c r="C40" s="21">
        <f>+'ER Enero'!C39+'ER Febrero'!C39+'ER Marzo'!C39+'ER Abril'!C39+'ER Mayo'!C39+'ER Junio'!C39+'ER Julio'!C40-0.1</f>
        <v>6303.2999999999993</v>
      </c>
    </row>
    <row r="41" spans="1:6" x14ac:dyDescent="0.25">
      <c r="A41" s="56" t="s">
        <v>22</v>
      </c>
      <c r="C41" s="21">
        <f>+'ER Enero'!C40+'ER Febrero'!C40+'ER Marzo'!C40+'ER Abril'!C40+'ER Mayo'!C40+'ER Junio'!C40+'ER Julio'!C41-0.4</f>
        <v>94399.900000000009</v>
      </c>
    </row>
    <row r="42" spans="1:6" ht="17.25" x14ac:dyDescent="0.25">
      <c r="A42" s="56" t="s">
        <v>23</v>
      </c>
      <c r="C42" s="52">
        <f>+'ER Enero'!C41+'ER Febrero'!C41+'ER Marzo'!C41+'ER Abril'!C41+'ER Mayo'!C41+'ER Junio'!C41+'ER Julio'!C42</f>
        <v>73504.7</v>
      </c>
    </row>
    <row r="43" spans="1:6" x14ac:dyDescent="0.25">
      <c r="A43" s="12"/>
      <c r="C43" s="21">
        <f>SUM(C39:C42)</f>
        <v>187930.5</v>
      </c>
    </row>
    <row r="44" spans="1:6" x14ac:dyDescent="0.25">
      <c r="A44" s="12"/>
      <c r="C44" s="21"/>
    </row>
    <row r="45" spans="1:6" x14ac:dyDescent="0.25">
      <c r="A45" s="12" t="s">
        <v>24</v>
      </c>
      <c r="C45" s="21">
        <f>+C29+C33+C34+C36-C43</f>
        <v>427202.5</v>
      </c>
    </row>
    <row r="46" spans="1:6" s="12" customFormat="1" x14ac:dyDescent="0.25">
      <c r="B46" s="88"/>
      <c r="C46" s="21"/>
    </row>
    <row r="47" spans="1:6" s="12" customFormat="1" x14ac:dyDescent="0.25">
      <c r="A47" s="12" t="s">
        <v>25</v>
      </c>
      <c r="B47" s="88"/>
      <c r="C47" s="21"/>
    </row>
    <row r="48" spans="1:6" s="12" customFormat="1" ht="17.25" x14ac:dyDescent="0.25">
      <c r="A48" s="12" t="s">
        <v>26</v>
      </c>
      <c r="B48" s="88"/>
      <c r="C48" s="52">
        <v>0</v>
      </c>
    </row>
    <row r="49" spans="1:3" s="12" customFormat="1" x14ac:dyDescent="0.25">
      <c r="A49" s="57"/>
      <c r="B49" s="88"/>
      <c r="C49" s="21"/>
    </row>
    <row r="50" spans="1:3" s="12" customFormat="1" ht="17.25" x14ac:dyDescent="0.25">
      <c r="A50" s="12" t="s">
        <v>27</v>
      </c>
      <c r="B50" s="61"/>
      <c r="C50" s="93">
        <f>+C45+C48</f>
        <v>427202.5</v>
      </c>
    </row>
    <row r="51" spans="1:3" s="12" customFormat="1" x14ac:dyDescent="0.25">
      <c r="B51" s="88"/>
      <c r="C51" s="21"/>
    </row>
    <row r="52" spans="1:3" x14ac:dyDescent="0.25">
      <c r="C52" s="58"/>
    </row>
    <row r="53" spans="1:3" x14ac:dyDescent="0.25">
      <c r="C53" s="59"/>
    </row>
    <row r="55" spans="1:3" x14ac:dyDescent="0.25">
      <c r="C55" s="87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x14ac:dyDescent="0.25">
      <c r="C66" s="19"/>
    </row>
    <row r="67" spans="1:3" s="12" customFormat="1" x14ac:dyDescent="0.25">
      <c r="A67" s="6"/>
      <c r="B67" s="88"/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  <row r="145" spans="3:3" x14ac:dyDescent="0.25">
      <c r="C145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topLeftCell="A17"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1">
        <v>0</v>
      </c>
      <c r="G13" s="63"/>
      <c r="I13" s="64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3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60586.599999999991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3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4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16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0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1">
        <v>-0.3</v>
      </c>
      <c r="G13" s="63"/>
      <c r="I13" s="64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3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0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0"/>
      <c r="C46" s="11"/>
    </row>
    <row r="47" spans="1:9" s="12" customFormat="1" ht="17.25" x14ac:dyDescent="0.25">
      <c r="A47" s="12" t="s">
        <v>26</v>
      </c>
      <c r="B47" s="80"/>
      <c r="C47" s="23">
        <v>0</v>
      </c>
      <c r="E47" s="76"/>
    </row>
    <row r="48" spans="1:9" s="12" customFormat="1" x14ac:dyDescent="0.25">
      <c r="A48" s="57"/>
      <c r="B48" s="80"/>
      <c r="C48" s="11"/>
    </row>
    <row r="49" spans="1:3" s="12" customFormat="1" ht="17.25" x14ac:dyDescent="0.25">
      <c r="A49" s="12" t="s">
        <v>27</v>
      </c>
      <c r="B49" s="50"/>
      <c r="C49" s="78">
        <f>+C44+C47</f>
        <v>61044.899999999987</v>
      </c>
    </row>
    <row r="50" spans="1:3" s="12" customFormat="1" x14ac:dyDescent="0.25">
      <c r="B50" s="80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0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3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4">
        <v>185921.5</v>
      </c>
      <c r="H37" s="84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AABA-9BE2-415E-8E99-71ACFF0872CE}">
  <dimension ref="A1:I144"/>
  <sheetViews>
    <sheetView topLeftCell="A19"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8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77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45017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103049.7</v>
      </c>
    </row>
    <row r="13" spans="1:9" x14ac:dyDescent="0.25">
      <c r="A13" s="12" t="s">
        <v>6</v>
      </c>
      <c r="C13" s="11">
        <v>-0.4</v>
      </c>
      <c r="G13" s="63"/>
      <c r="I13" s="64"/>
    </row>
    <row r="14" spans="1:9" x14ac:dyDescent="0.25">
      <c r="A14" s="12" t="s">
        <v>7</v>
      </c>
      <c r="C14" s="11">
        <v>5780.2</v>
      </c>
    </row>
    <row r="15" spans="1:9" ht="13.5" customHeight="1" x14ac:dyDescent="0.25">
      <c r="A15" s="12" t="s">
        <v>8</v>
      </c>
      <c r="C15" s="23">
        <v>1000</v>
      </c>
      <c r="G15" s="63"/>
    </row>
    <row r="16" spans="1:9" ht="13.5" customHeight="1" x14ac:dyDescent="0.25">
      <c r="A16" s="53"/>
      <c r="C16" s="13">
        <f>SUM(C12:C15)</f>
        <v>109829.5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7222.9</v>
      </c>
    </row>
    <row r="20" spans="1:4" ht="17.25" x14ac:dyDescent="0.25">
      <c r="A20" s="12" t="s">
        <v>11</v>
      </c>
      <c r="C20" s="23">
        <v>12437.1</v>
      </c>
    </row>
    <row r="21" spans="1:4" x14ac:dyDescent="0.25">
      <c r="A21" s="12"/>
      <c r="C21" s="13">
        <f>SUM(C19:C20)</f>
        <v>19660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90169.5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67155.7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23013.800000000003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17448.7</v>
      </c>
    </row>
    <row r="33" spans="1:9" x14ac:dyDescent="0.25">
      <c r="A33" s="12" t="s">
        <v>17</v>
      </c>
      <c r="C33" s="11">
        <v>474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7467.2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1716.6</v>
      </c>
    </row>
    <row r="39" spans="1:9" x14ac:dyDescent="0.25">
      <c r="A39" s="12" t="s">
        <v>21</v>
      </c>
      <c r="C39" s="11">
        <v>840.1</v>
      </c>
    </row>
    <row r="40" spans="1:9" x14ac:dyDescent="0.25">
      <c r="A40" s="12" t="s">
        <v>22</v>
      </c>
      <c r="C40" s="11">
        <v>12799.8</v>
      </c>
    </row>
    <row r="41" spans="1:9" ht="17.25" x14ac:dyDescent="0.25">
      <c r="A41" s="12" t="s">
        <v>23</v>
      </c>
      <c r="C41" s="23">
        <v>7427.6</v>
      </c>
      <c r="D41" s="29"/>
    </row>
    <row r="42" spans="1:9" x14ac:dyDescent="0.25">
      <c r="A42" s="12"/>
      <c r="C42" s="11">
        <f>SUM(C38:C41)</f>
        <v>22784.1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25619.599999999999</v>
      </c>
      <c r="D44" s="12"/>
    </row>
    <row r="45" spans="1:9" s="12" customFormat="1" x14ac:dyDescent="0.25">
      <c r="B45" s="88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8"/>
      <c r="C46" s="11"/>
    </row>
    <row r="47" spans="1:9" s="12" customFormat="1" ht="17.25" x14ac:dyDescent="0.25">
      <c r="A47" s="12" t="s">
        <v>26</v>
      </c>
      <c r="B47" s="88"/>
      <c r="C47" s="23">
        <v>0</v>
      </c>
      <c r="E47" s="76"/>
    </row>
    <row r="48" spans="1:9" s="12" customFormat="1" x14ac:dyDescent="0.25">
      <c r="A48" s="57"/>
      <c r="B48" s="88"/>
      <c r="C48" s="11"/>
    </row>
    <row r="49" spans="1:3" s="12" customFormat="1" ht="17.25" x14ac:dyDescent="0.25">
      <c r="A49" s="12" t="s">
        <v>27</v>
      </c>
      <c r="B49" s="50"/>
      <c r="C49" s="78">
        <f>+C44+C47</f>
        <v>25619.599999999999</v>
      </c>
    </row>
    <row r="50" spans="1:3" s="12" customFormat="1" x14ac:dyDescent="0.25">
      <c r="B50" s="88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8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4237-2591-409A-87A2-16524ED32E86}">
  <dimension ref="A1:I45"/>
  <sheetViews>
    <sheetView topLeftCell="C2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7.85546875" style="6" bestFit="1" customWidth="1"/>
    <col min="9" max="9" width="18.7109375" style="6" bestFit="1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78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8" t="s">
        <v>30</v>
      </c>
      <c r="C9" s="98"/>
      <c r="D9" s="98"/>
      <c r="G9" s="98" t="s">
        <v>30</v>
      </c>
      <c r="H9" s="98"/>
      <c r="I9" s="98"/>
    </row>
    <row r="10" spans="1:9" s="3" customFormat="1" ht="33" x14ac:dyDescent="0.25">
      <c r="A10" s="38" t="s">
        <v>31</v>
      </c>
      <c r="B10" s="44" t="s">
        <v>79</v>
      </c>
      <c r="C10" s="44" t="s">
        <v>76</v>
      </c>
      <c r="D10" s="44" t="s">
        <v>32</v>
      </c>
      <c r="F10" s="38" t="s">
        <v>33</v>
      </c>
      <c r="G10" s="44" t="s">
        <v>79</v>
      </c>
      <c r="H10" s="44" t="s">
        <v>76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253502.4</v>
      </c>
      <c r="C12" s="13">
        <v>271850.40000000002</v>
      </c>
      <c r="D12" s="13">
        <f>+B12-C12</f>
        <v>-18348.000000000029</v>
      </c>
      <c r="F12" s="14" t="s">
        <v>65</v>
      </c>
      <c r="G12" s="15">
        <f>+G14+G15</f>
        <v>888552.2</v>
      </c>
      <c r="H12" s="15">
        <f>+H14+H15</f>
        <v>877194.79999999993</v>
      </c>
      <c r="I12" s="18">
        <f>+G12-H12</f>
        <v>11357.400000000023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611660</v>
      </c>
      <c r="C14" s="17">
        <f>SUM(C16:C20)</f>
        <v>599127.80000000005</v>
      </c>
      <c r="D14" s="17">
        <f>+B14-C14</f>
        <v>12532.199999999953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887512.5</v>
      </c>
      <c r="H15" s="11">
        <v>876155.1</v>
      </c>
      <c r="I15" s="18">
        <f>+G15-H15</f>
        <v>11357.400000000023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x14ac:dyDescent="0.3">
      <c r="A17" s="12" t="s">
        <v>39</v>
      </c>
      <c r="B17" s="11">
        <v>610798.6</v>
      </c>
      <c r="C17" s="11">
        <v>598271.9</v>
      </c>
      <c r="D17" s="11">
        <f>+B17-C17</f>
        <v>12526.699999999953</v>
      </c>
      <c r="E17" s="19"/>
      <c r="F17" s="89" t="s">
        <v>35</v>
      </c>
      <c r="G17" s="11">
        <v>994056.4</v>
      </c>
      <c r="H17" s="11">
        <v>1046423.8</v>
      </c>
      <c r="I17" s="11">
        <f>+G17-H17</f>
        <v>-52367.400000000023</v>
      </c>
    </row>
    <row r="18" spans="1:9" ht="16.5" x14ac:dyDescent="0.3">
      <c r="A18" s="12" t="s">
        <v>73</v>
      </c>
      <c r="B18" s="11">
        <v>861.4</v>
      </c>
      <c r="C18" s="11">
        <v>855.9</v>
      </c>
      <c r="D18" s="11">
        <f>+B18-C18</f>
        <v>5.5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89" t="s">
        <v>38</v>
      </c>
      <c r="G20" s="21">
        <v>48882.3</v>
      </c>
      <c r="H20" s="21">
        <v>40930.199999999997</v>
      </c>
      <c r="I20" s="18">
        <f>+G20-H20</f>
        <v>7952.1000000000058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f>SUM(B24:B26)</f>
        <v>7236761.7999999989</v>
      </c>
      <c r="C22" s="11">
        <f>SUM(C24:C26)</f>
        <v>7285346.7000000002</v>
      </c>
      <c r="D22" s="11">
        <f>+B22-C22</f>
        <v>-48584.900000001304</v>
      </c>
      <c r="F22" s="90" t="s">
        <v>41</v>
      </c>
      <c r="G22" s="15">
        <v>3234.1</v>
      </c>
      <c r="H22" s="15">
        <v>3025.4</v>
      </c>
      <c r="I22" s="18">
        <f>+G22-H22</f>
        <v>208.69999999999982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8821444.6999999993</v>
      </c>
      <c r="C24" s="11">
        <v>8804109.9000000004</v>
      </c>
      <c r="D24" s="11">
        <f>+B24-C24</f>
        <v>17334.799999998882</v>
      </c>
      <c r="F24" s="12" t="s">
        <v>47</v>
      </c>
      <c r="G24" s="11">
        <v>1783.1</v>
      </c>
      <c r="H24" s="11">
        <v>1765.6</v>
      </c>
      <c r="I24" s="18">
        <f>+G24-H24</f>
        <v>17.5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7.25" x14ac:dyDescent="0.25">
      <c r="A26" s="12" t="s">
        <v>46</v>
      </c>
      <c r="B26" s="11">
        <v>-1584682.9</v>
      </c>
      <c r="C26" s="11">
        <v>-1518763.2</v>
      </c>
      <c r="D26" s="11">
        <f>+B26-C26</f>
        <v>-65919.699999999953</v>
      </c>
      <c r="F26" s="12" t="s">
        <v>45</v>
      </c>
      <c r="G26" s="27">
        <v>1185743.8</v>
      </c>
      <c r="H26" s="27">
        <v>1222751</v>
      </c>
      <c r="I26" s="27">
        <f>+G26-H26</f>
        <v>-37007.199999999953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300082.90000000002</v>
      </c>
      <c r="C28" s="30">
        <v>289090.7</v>
      </c>
      <c r="D28" s="11">
        <f>+B28-C28</f>
        <v>10992.200000000012</v>
      </c>
      <c r="E28" s="19"/>
      <c r="F28" s="40" t="s">
        <v>49</v>
      </c>
      <c r="G28" s="83">
        <f>SUM(G14:G27)</f>
        <v>3122251.9000000004</v>
      </c>
      <c r="H28" s="41">
        <f>SUM(H14:H27)</f>
        <v>3192090.8</v>
      </c>
      <c r="I28" s="27">
        <f>+G28-H28</f>
        <v>-69838.899999999441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34622.400000000001</v>
      </c>
      <c r="C31" s="30">
        <v>34714.5</v>
      </c>
      <c r="D31" s="11">
        <f>+B31-C31</f>
        <v>-92.099999999998545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2393351.7000000002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2001789</v>
      </c>
      <c r="I33" s="33">
        <f>+G33-H33</f>
        <v>0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3160.5</v>
      </c>
      <c r="C35" s="30">
        <v>3711.6</v>
      </c>
      <c r="D35" s="11">
        <f>+B35-C35</f>
        <v>-551.09999999999991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345.7</v>
      </c>
      <c r="C37" s="36">
        <v>513.29999999999995</v>
      </c>
      <c r="D37" s="36">
        <f>+B37-C37</f>
        <v>-167.59999999999997</v>
      </c>
      <c r="E37" s="19"/>
      <c r="F37" s="12" t="s">
        <v>24</v>
      </c>
      <c r="G37" s="84">
        <v>211541.1</v>
      </c>
      <c r="H37" s="84">
        <v>185921.5</v>
      </c>
      <c r="I37" s="28">
        <f t="shared" si="1"/>
        <v>25619.600000000006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5317883.8000000007</v>
      </c>
      <c r="H39" s="41">
        <f>SUM(H32:H38)</f>
        <v>5292264.2000000011</v>
      </c>
      <c r="I39" s="27">
        <f>+G39-H39</f>
        <v>25619.599999999627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15">
        <f>+G40-H40</f>
        <v>0</v>
      </c>
    </row>
    <row r="41" spans="1:9" ht="18.75" x14ac:dyDescent="0.25">
      <c r="A41" s="40" t="s">
        <v>80</v>
      </c>
      <c r="B41" s="43">
        <f>+B37+B35+B33+B31+B28+B22+B14+B12</f>
        <v>8440135.6999999993</v>
      </c>
      <c r="C41" s="43">
        <f>+C37+C35+C33+C31+C28+C22+C14+C12</f>
        <v>8484355</v>
      </c>
      <c r="D41" s="43">
        <f>+B41-C41</f>
        <v>-44219.300000000745</v>
      </c>
      <c r="E41" s="19"/>
      <c r="F41" s="40" t="s">
        <v>57</v>
      </c>
      <c r="G41" s="43">
        <f>+G28+G39</f>
        <v>8440135.7000000011</v>
      </c>
      <c r="H41" s="43">
        <f>+H28+H39</f>
        <v>8484355</v>
      </c>
      <c r="I41" s="78">
        <f>+G41-H41</f>
        <v>-44219.299999998882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5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0220-E019-49F4-B934-2339F66DE19C}">
  <dimension ref="A1:I144"/>
  <sheetViews>
    <sheetView topLeftCell="A18" workbookViewId="0">
      <selection activeCell="C26" sqref="C26"/>
    </sheetView>
  </sheetViews>
  <sheetFormatPr baseColWidth="10" defaultColWidth="8" defaultRowHeight="15" x14ac:dyDescent="0.25"/>
  <cols>
    <col min="1" max="1" width="87" style="6" customWidth="1"/>
    <col min="2" max="2" width="6.7109375" style="9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81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2">
        <v>45047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121210.3</v>
      </c>
    </row>
    <row r="13" spans="1:9" x14ac:dyDescent="0.25">
      <c r="A13" s="12" t="s">
        <v>6</v>
      </c>
      <c r="C13" s="11">
        <v>-0.3</v>
      </c>
      <c r="G13" s="63"/>
      <c r="I13" s="64"/>
    </row>
    <row r="14" spans="1:9" x14ac:dyDescent="0.25">
      <c r="A14" s="12" t="s">
        <v>7</v>
      </c>
      <c r="C14" s="11">
        <v>6417.3</v>
      </c>
    </row>
    <row r="15" spans="1:9" ht="13.5" customHeight="1" x14ac:dyDescent="0.25">
      <c r="A15" s="12" t="s">
        <v>8</v>
      </c>
      <c r="C15" s="23">
        <v>1520.9</v>
      </c>
      <c r="G15" s="63"/>
    </row>
    <row r="16" spans="1:9" ht="13.5" customHeight="1" x14ac:dyDescent="0.25">
      <c r="A16" s="53"/>
      <c r="C16" s="13">
        <f>SUM(C12:C15)</f>
        <v>129148.2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7382</v>
      </c>
    </row>
    <row r="20" spans="1:4" ht="17.25" x14ac:dyDescent="0.25">
      <c r="A20" s="12" t="s">
        <v>11</v>
      </c>
      <c r="C20" s="23">
        <v>11373.3</v>
      </c>
    </row>
    <row r="21" spans="1:4" x14ac:dyDescent="0.25">
      <c r="A21" s="12"/>
      <c r="C21" s="13">
        <f>SUM(C19:C20)</f>
        <v>18755.3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110392.9</v>
      </c>
      <c r="D23" s="65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30465.200000000001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79927.7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30854.1</v>
      </c>
    </row>
    <row r="33" spans="1:9" x14ac:dyDescent="0.25">
      <c r="A33" s="12" t="s">
        <v>17</v>
      </c>
      <c r="C33" s="11">
        <v>-106.6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5332.8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1769.7</v>
      </c>
    </row>
    <row r="39" spans="1:9" x14ac:dyDescent="0.25">
      <c r="A39" s="12" t="s">
        <v>21</v>
      </c>
      <c r="C39" s="11">
        <v>949.9</v>
      </c>
    </row>
    <row r="40" spans="1:9" x14ac:dyDescent="0.25">
      <c r="A40" s="12" t="s">
        <v>22</v>
      </c>
      <c r="C40" s="11">
        <v>17113</v>
      </c>
    </row>
    <row r="41" spans="1:9" ht="17.25" x14ac:dyDescent="0.25">
      <c r="A41" s="12" t="s">
        <v>23</v>
      </c>
      <c r="C41" s="23">
        <v>20993.8</v>
      </c>
      <c r="D41" s="29"/>
    </row>
    <row r="42" spans="1:9" x14ac:dyDescent="0.25">
      <c r="A42" s="12"/>
      <c r="C42" s="11">
        <f>SUM(C38:C41)</f>
        <v>40826.399999999994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75181.599999999991</v>
      </c>
      <c r="D44" s="12"/>
    </row>
    <row r="45" spans="1:9" s="12" customFormat="1" x14ac:dyDescent="0.25">
      <c r="B45" s="9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91"/>
      <c r="C46" s="11"/>
    </row>
    <row r="47" spans="1:9" s="12" customFormat="1" ht="17.25" x14ac:dyDescent="0.25">
      <c r="A47" s="12" t="s">
        <v>26</v>
      </c>
      <c r="B47" s="91"/>
      <c r="C47" s="23">
        <v>0</v>
      </c>
      <c r="E47" s="76"/>
    </row>
    <row r="48" spans="1:9" s="12" customFormat="1" x14ac:dyDescent="0.25">
      <c r="A48" s="57"/>
      <c r="B48" s="91"/>
      <c r="C48" s="11"/>
    </row>
    <row r="49" spans="1:3" s="12" customFormat="1" ht="17.25" x14ac:dyDescent="0.25">
      <c r="A49" s="12" t="s">
        <v>27</v>
      </c>
      <c r="B49" s="50"/>
      <c r="C49" s="78">
        <f>+C44+C47</f>
        <v>75181.599999999991</v>
      </c>
    </row>
    <row r="50" spans="1:3" s="12" customFormat="1" x14ac:dyDescent="0.25">
      <c r="B50" s="91"/>
      <c r="C50" s="11"/>
    </row>
    <row r="53" spans="1:3" x14ac:dyDescent="0.25">
      <c r="C53" s="79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9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baseType="lpstr" size="18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