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14" documentId="13_ncr:1_{35399F55-D8F0-4D2D-99B2-3D830498EB2B}" xr6:coauthVersionLast="47" xr6:coauthVersionMax="47" xr10:uidLastSave="{EDCB471C-D9C4-4F42-B120-22FB6DBFA4A0}"/>
  <bookViews>
    <workbookView xWindow="-120" yWindow="-120" windowWidth="20730" windowHeight="11160" tabRatio="651" firstSheet="14" activeTab="20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7" r:id="rId13"/>
    <sheet name="ESF Julio" sheetId="36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Acumulado" sheetId="2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0" localSheetId="2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5" l="1"/>
  <c r="C41" i="25"/>
  <c r="C40" i="25"/>
  <c r="C39" i="25"/>
  <c r="C32" i="25"/>
  <c r="C26" i="25"/>
  <c r="C15" i="25"/>
  <c r="C14" i="25"/>
  <c r="C12" i="25"/>
  <c r="I39" i="43"/>
  <c r="H38" i="43"/>
  <c r="G38" i="43"/>
  <c r="I38" i="43" s="1"/>
  <c r="I36" i="43"/>
  <c r="D36" i="43"/>
  <c r="I35" i="43"/>
  <c r="I34" i="43"/>
  <c r="D34" i="43"/>
  <c r="I33" i="43"/>
  <c r="I32" i="43"/>
  <c r="D32" i="43"/>
  <c r="I31" i="43"/>
  <c r="D30" i="43"/>
  <c r="H27" i="43"/>
  <c r="H40" i="43" s="1"/>
  <c r="G27" i="43"/>
  <c r="D27" i="43"/>
  <c r="I25" i="43"/>
  <c r="D25" i="43"/>
  <c r="I23" i="43"/>
  <c r="D23" i="43"/>
  <c r="I21" i="43"/>
  <c r="C21" i="43"/>
  <c r="B21" i="43"/>
  <c r="I19" i="43"/>
  <c r="D19" i="43"/>
  <c r="D18" i="43"/>
  <c r="I17" i="43"/>
  <c r="D17" i="43"/>
  <c r="D16" i="43"/>
  <c r="I15" i="43"/>
  <c r="I14" i="43"/>
  <c r="C14" i="43"/>
  <c r="B14" i="43"/>
  <c r="D14" i="43" s="1"/>
  <c r="H12" i="43"/>
  <c r="G12" i="43"/>
  <c r="I12" i="43" s="1"/>
  <c r="D12" i="43"/>
  <c r="C38" i="25"/>
  <c r="C33" i="25"/>
  <c r="C20" i="25"/>
  <c r="C19" i="25"/>
  <c r="C13" i="25"/>
  <c r="C42" i="42"/>
  <c r="C21" i="42"/>
  <c r="C16" i="42"/>
  <c r="C23" i="42" s="1"/>
  <c r="C28" i="42" s="1"/>
  <c r="C44" i="42" s="1"/>
  <c r="C49" i="42" s="1"/>
  <c r="B14" i="39"/>
  <c r="B14" i="41"/>
  <c r="I39" i="41"/>
  <c r="H38" i="41"/>
  <c r="G38" i="41"/>
  <c r="I38" i="41" s="1"/>
  <c r="I36" i="41"/>
  <c r="D36" i="41"/>
  <c r="I35" i="41"/>
  <c r="I34" i="41"/>
  <c r="D34" i="41"/>
  <c r="I33" i="41"/>
  <c r="I32" i="41"/>
  <c r="D32" i="41"/>
  <c r="I31" i="41"/>
  <c r="D30" i="41"/>
  <c r="H27" i="41"/>
  <c r="H40" i="41" s="1"/>
  <c r="G27" i="41"/>
  <c r="D27" i="41"/>
  <c r="I25" i="41"/>
  <c r="D25" i="41"/>
  <c r="I23" i="41"/>
  <c r="D23" i="41"/>
  <c r="I21" i="41"/>
  <c r="C21" i="41"/>
  <c r="B21" i="41"/>
  <c r="I19" i="41"/>
  <c r="D19" i="41"/>
  <c r="D18" i="41"/>
  <c r="I17" i="41"/>
  <c r="D17" i="41"/>
  <c r="D16" i="41"/>
  <c r="I15" i="41"/>
  <c r="I14" i="41"/>
  <c r="C14" i="41"/>
  <c r="D14" i="41" s="1"/>
  <c r="H12" i="41"/>
  <c r="G12" i="41"/>
  <c r="I12" i="41" s="1"/>
  <c r="D12" i="41"/>
  <c r="B40" i="43" l="1"/>
  <c r="D21" i="43"/>
  <c r="C40" i="43"/>
  <c r="G40" i="43"/>
  <c r="I40" i="43" s="1"/>
  <c r="I27" i="43"/>
  <c r="B40" i="41"/>
  <c r="D21" i="41"/>
  <c r="C40" i="41"/>
  <c r="G40" i="41"/>
  <c r="I40" i="41" s="1"/>
  <c r="I27" i="41"/>
  <c r="D40" i="43" l="1"/>
  <c r="D40" i="41"/>
  <c r="C42" i="40" l="1"/>
  <c r="C21" i="40"/>
  <c r="C16" i="40"/>
  <c r="C23" i="40" s="1"/>
  <c r="C28" i="40" s="1"/>
  <c r="C44" i="40" s="1"/>
  <c r="C49" i="40" s="1"/>
  <c r="I12" i="39"/>
  <c r="G12" i="39" l="1"/>
  <c r="I39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H27" i="39"/>
  <c r="H40" i="39" s="1"/>
  <c r="G27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I14" i="39"/>
  <c r="C14" i="39"/>
  <c r="D14" i="39"/>
  <c r="H12" i="39"/>
  <c r="D12" i="39"/>
  <c r="C42" i="38"/>
  <c r="C21" i="38"/>
  <c r="C16" i="38"/>
  <c r="C23" i="38" s="1"/>
  <c r="C28" i="38" s="1"/>
  <c r="C44" i="38" s="1"/>
  <c r="C49" i="38" s="1"/>
  <c r="C42" i="25"/>
  <c r="C44" i="25" s="1"/>
  <c r="C42" i="37"/>
  <c r="C21" i="37"/>
  <c r="C16" i="37"/>
  <c r="C23" i="37" s="1"/>
  <c r="C28" i="37" s="1"/>
  <c r="C44" i="37" s="1"/>
  <c r="C49" i="37" s="1"/>
  <c r="I39" i="36"/>
  <c r="H38" i="36"/>
  <c r="G38" i="36"/>
  <c r="I38" i="36" s="1"/>
  <c r="I36" i="36"/>
  <c r="D36" i="36"/>
  <c r="I35" i="36"/>
  <c r="I34" i="36"/>
  <c r="D34" i="36"/>
  <c r="I33" i="36"/>
  <c r="I32" i="36"/>
  <c r="D32" i="36"/>
  <c r="I31" i="36"/>
  <c r="D30" i="36"/>
  <c r="H27" i="36"/>
  <c r="H40" i="36" s="1"/>
  <c r="G27" i="36"/>
  <c r="D27" i="36"/>
  <c r="I25" i="36"/>
  <c r="D25" i="36"/>
  <c r="I23" i="36"/>
  <c r="D23" i="36"/>
  <c r="I21" i="36"/>
  <c r="C21" i="36"/>
  <c r="B21" i="36"/>
  <c r="I19" i="36"/>
  <c r="D19" i="36"/>
  <c r="D18" i="36"/>
  <c r="I17" i="36"/>
  <c r="D17" i="36"/>
  <c r="D16" i="36"/>
  <c r="I15" i="36"/>
  <c r="I14" i="36"/>
  <c r="C14" i="36"/>
  <c r="B14" i="36"/>
  <c r="D14" i="36" s="1"/>
  <c r="H12" i="36"/>
  <c r="D12" i="36"/>
  <c r="I39" i="35"/>
  <c r="H38" i="35"/>
  <c r="G38" i="35"/>
  <c r="I38" i="35" s="1"/>
  <c r="I36" i="35"/>
  <c r="D36" i="35"/>
  <c r="I35" i="35"/>
  <c r="I34" i="35"/>
  <c r="D34" i="35"/>
  <c r="I33" i="35"/>
  <c r="I32" i="35"/>
  <c r="D32" i="35"/>
  <c r="I31" i="35"/>
  <c r="D30" i="35"/>
  <c r="H27" i="35"/>
  <c r="H40" i="35" s="1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B14" i="35"/>
  <c r="D14" i="35" s="1"/>
  <c r="H12" i="35"/>
  <c r="D12" i="35"/>
  <c r="B40" i="39" l="1"/>
  <c r="D21" i="39"/>
  <c r="C40" i="39"/>
  <c r="G40" i="39"/>
  <c r="I40" i="39" s="1"/>
  <c r="I27" i="39"/>
  <c r="B40" i="36"/>
  <c r="D21" i="36"/>
  <c r="C40" i="36"/>
  <c r="G40" i="36"/>
  <c r="I40" i="36" s="1"/>
  <c r="I27" i="36"/>
  <c r="B40" i="35"/>
  <c r="D21" i="35"/>
  <c r="C40" i="35"/>
  <c r="G40" i="35"/>
  <c r="I40" i="35" s="1"/>
  <c r="I27" i="35"/>
  <c r="D40" i="39" l="1"/>
  <c r="D40" i="36"/>
  <c r="D40" i="35"/>
  <c r="C42" i="34" l="1"/>
  <c r="C21" i="34"/>
  <c r="C16" i="34"/>
  <c r="C23" i="34" s="1"/>
  <c r="C28" i="34" s="1"/>
  <c r="C44" i="34" s="1"/>
  <c r="C49" i="34" s="1"/>
  <c r="C36" i="25"/>
  <c r="C34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<sst xmlns="http://schemas.openxmlformats.org/spreadsheetml/2006/main" count="789" uniqueCount="98">
  <si>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</si>
  <si>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</si>
  <si>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</si>
  <si>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</si>
  <si>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</si>
  <si>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</si>
  <si>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</si>
  <si>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</si>
  <si>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</si>
  <si>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</si>
  <si>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</si>
  <si>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</si>
  <si>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</si>
  <si>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</si>
  <si>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</si>
  <si>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</si>
  <si>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</si>
  <si>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</si>
  <si>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</si>
  <si>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</si>
  <si>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</si>
  <si>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</si>
  <si>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</si>
  <si>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</si>
  <si>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</si>
  <si>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</si>
  <si>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</si>
  <si>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</si>
  <si>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</si>
  <si>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</si>
  <si>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</si>
  <si>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</si>
  <si>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</si>
  <si>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</si>
  <si>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</si>
  <si>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</si>
  <si>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</si>
  <si>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</si>
  <si>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</si>
  <si>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</si>
  <si>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</si>
  <si>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</si>
  <si>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</si>
  <si>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</si>
  <si>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</si>
  <si>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</si>
  <si>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</si>
  <si>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</si>
  <si>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</si>
  <si>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</si>
  <si>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</si>
  <si>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</si>
  <si>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</si>
  <si>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</si>
  <si>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</si>
  <si>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</si>
  <si>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</si>
  <si>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</si>
  <si>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</si>
  <si>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</si>
  <si>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</si>
  <si>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</si>
  <si>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</si>
  <si>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</si>
  <si>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</si>
  <si>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</si>
  <si>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</si>
  <si>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</si>
  <si>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</si>
  <si>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</si>
  <si>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</si>
  <si>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</si>
  <si>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</si>
  <si>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</si>
  <si>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</si>
  <si>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</si>
  <si>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</si>
  <si>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</si>
  <si>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</si>
  <si>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</si>
  <si>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</si>
  <si>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</si>
  <si>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AL 30 DE JUNIO DE 2022</t>
  </si>
  <si>
    <t>ESTADO DE SITUACIÓN FINANCIERA AL 30 DE JUNIO Y 31 DE MAYO DE 2022</t>
  </si>
  <si>
    <t>Junio 30
de  2022</t>
  </si>
  <si>
    <t>DEL 01 AL 31 DE JULIO DE 2022</t>
  </si>
  <si>
    <t>ESTADO DE SITUACIÓN FINANCIERA AL 31 DE JULIO Y 30 DE JUNIO DE 2022</t>
  </si>
  <si>
    <t>Julio 31
de  2022</t>
  </si>
  <si>
    <t>DEL 01 AL 31 DE AGOSTO DE 2022</t>
  </si>
  <si>
    <t>ESTADO DE SITUACIÓN FINANCIERA AL 31 DE AGOSTO Y 31 DE JULIO DE 2022</t>
  </si>
  <si>
    <t>Agosto 31
de  2022</t>
  </si>
  <si>
    <t>DEL 01 AL 30 DE SEPTIEMBRE DE 2022</t>
  </si>
  <si>
    <t>Septiembre 30
de  2022</t>
  </si>
  <si>
    <t>ESTADO DE SITUACIÓN FINANCIERA AL 30 DE SEPTIEMBRE Y 31 DE AGOSTO DE 2022</t>
  </si>
  <si>
    <t>DEL 01 AL 31 DE OCTUBRE DE 2022</t>
  </si>
  <si>
    <t>DEL 01 DE ENERO AL 31 DE OCTUBRE DE 2022</t>
  </si>
  <si>
    <t>ESTADO DE SITUACIÓN FINANCIERA AL 31 DE OCTUBRE Y 30 DE SEPTIEMBRE DE 2022</t>
  </si>
  <si>
    <t>Octubre 31
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</si>
</sst>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44" fontId="5" fillId="0" borderId="0" xfId="1" applyNumberFormat="1" applyFont="1" applyAlignment="1" applyProtection="1">
      <alignment vertical="center"/>
    </xf>
    <xf numFmtId="167" fontId="17" fillId="0" borderId="0" xfId="2" applyNumberFormat="1" applyFont="1" applyFill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B6800E-38EA-4F72-B94D-612059FC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4997582-9AB6-4DA1-B1F0-D3278B45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31F8FFF-1828-4564-8D07-61E7D4D3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0453F07-F50B-479F-863F-96141C4D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1065899-2248-4355-9E23-DE5F79E5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625DAD8-AE0A-4F35-B274-0A3077F2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473CA67-783E-4E8A-9AD3-4D2542FEF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194" y="52181"/>
          <a:ext cx="125955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72B816E-E71C-4570-8E21-70926AEA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ACBF73B-221C-4D17-86AC-36E83247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BE8CDE9-2973-44F8-919A-1846D5AC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5394" y="52181"/>
          <a:ext cx="1196056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135344C-FCB8-4CEB-99DC-A068D191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3BFACD6-424F-4BC2-87DD-AEDB46FE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950DE07-F18A-4E7A-8183-2C1698F4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5394" y="52181"/>
          <a:ext cx="1196056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63D20CD-C5D3-419C-B112-027CE4DE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2.75" x14ac:dyDescent="0.25"/>
  <cols>
    <col min="1" max="1" width="87" style="20" customWidth="1"/>
    <col min="2" max="2" width="6.7109375" style="14" customWidth="1"/>
    <col min="3" max="3" width="28.140625" style="20" customWidth="1"/>
    <col min="4" max="4" width="13" style="20" bestFit="1" customWidth="1"/>
    <col min="5" max="5" width="21.5703125" style="20" bestFit="1" customWidth="1"/>
    <col min="6" max="6" width="12.140625" style="20" bestFit="1" customWidth="1"/>
    <col min="7" max="7" width="15.85546875" style="20" customWidth="1"/>
    <col min="8" max="16384" width="8" style="20"/>
  </cols>
  <sheetData>
    <row r="1" spans="1:9" s="19" customFormat="1" ht="15.75" x14ac:dyDescent="0.25">
      <c r="A1" s="17" t="s">
        <v>0</v>
      </c>
      <c r="B1" s="18"/>
      <c r="C1" s="18"/>
    </row>
    <row r="2" spans="1:9" s="19" customFormat="1" ht="15.75" x14ac:dyDescent="0.25">
      <c r="A2" s="17" t="s">
        <v>1</v>
      </c>
      <c r="B2" s="18"/>
      <c r="C2" s="18"/>
    </row>
    <row r="3" spans="1:9" x14ac:dyDescent="0.25">
      <c r="A3" s="17"/>
      <c r="B3" s="17"/>
      <c r="C3" s="17"/>
    </row>
    <row r="4" spans="1:9" s="22" customFormat="1" ht="14.25" x14ac:dyDescent="0.25">
      <c r="A4" s="17" t="s">
        <v>2</v>
      </c>
      <c r="B4" s="21"/>
      <c r="C4" s="21"/>
    </row>
    <row r="5" spans="1:9" s="22" customFormat="1" ht="14.25" x14ac:dyDescent="0.25">
      <c r="A5" s="17" t="s">
        <v>65</v>
      </c>
      <c r="B5" s="21"/>
      <c r="C5" s="21"/>
    </row>
    <row r="6" spans="1:9" s="21" customFormat="1" ht="14.25" x14ac:dyDescent="0.25">
      <c r="A6" s="23" t="s">
        <v>3</v>
      </c>
      <c r="B6" s="24"/>
      <c r="C6" s="24"/>
    </row>
    <row r="7" spans="1:9" s="17" customFormat="1" x14ac:dyDescent="0.25">
      <c r="B7" s="1"/>
    </row>
    <row r="8" spans="1:9" s="17" customFormat="1" x14ac:dyDescent="0.25">
      <c r="B8" s="1"/>
    </row>
    <row r="9" spans="1:9" x14ac:dyDescent="0.25">
      <c r="B9" s="1"/>
      <c r="C9" s="2">
        <v>44562</v>
      </c>
    </row>
    <row r="11" spans="1:9" x14ac:dyDescent="0.25">
      <c r="A11" s="20" t="s">
        <v>4</v>
      </c>
      <c r="B11" s="62"/>
    </row>
    <row r="12" spans="1:9" x14ac:dyDescent="0.25">
      <c r="A12" s="3" t="s">
        <v>5</v>
      </c>
      <c r="B12" s="62"/>
      <c r="C12" s="25">
        <v>63949.9</v>
      </c>
    </row>
    <row r="13" spans="1:9" x14ac:dyDescent="0.25">
      <c r="A13" s="3" t="s">
        <v>6</v>
      </c>
      <c r="B13" s="62"/>
      <c r="C13" s="25">
        <v>0</v>
      </c>
      <c r="G13" s="26"/>
      <c r="I13" s="27"/>
    </row>
    <row r="14" spans="1:9" x14ac:dyDescent="0.25">
      <c r="A14" s="3" t="s">
        <v>7</v>
      </c>
      <c r="B14" s="62"/>
      <c r="C14" s="25">
        <v>1569.6</v>
      </c>
    </row>
    <row r="15" spans="1:9" ht="13.5" customHeight="1" x14ac:dyDescent="0.25">
      <c r="A15" s="3" t="s">
        <v>8</v>
      </c>
      <c r="B15" s="62"/>
      <c r="C15" s="28">
        <v>710.2</v>
      </c>
      <c r="G15" s="26"/>
    </row>
    <row r="16" spans="1:9" ht="13.5" customHeight="1" x14ac:dyDescent="0.25">
      <c r="A16" s="29"/>
      <c r="B16" s="62"/>
      <c r="C16" s="30">
        <f>SUM(C12:C15)</f>
        <v>66229.7</v>
      </c>
      <c r="G16" s="26"/>
    </row>
    <row r="17" spans="1:7" x14ac:dyDescent="0.25">
      <c r="A17" s="31"/>
      <c r="B17" s="62"/>
      <c r="C17" s="25"/>
    </row>
    <row r="18" spans="1:7" x14ac:dyDescent="0.25">
      <c r="A18" s="3" t="s">
        <v>9</v>
      </c>
      <c r="B18" s="62"/>
      <c r="G18" s="26"/>
    </row>
    <row r="19" spans="1:7" x14ac:dyDescent="0.25">
      <c r="A19" s="3" t="s">
        <v>10</v>
      </c>
      <c r="B19" s="62"/>
      <c r="C19" s="25">
        <v>7273.8</v>
      </c>
    </row>
    <row r="20" spans="1:7" ht="15" x14ac:dyDescent="0.25">
      <c r="A20" s="3" t="s">
        <v>11</v>
      </c>
      <c r="B20" s="62"/>
      <c r="C20" s="28">
        <v>6268.1</v>
      </c>
      <c r="G20" s="26"/>
    </row>
    <row r="21" spans="1:7" x14ac:dyDescent="0.25">
      <c r="A21" s="3"/>
      <c r="B21" s="81"/>
      <c r="C21" s="30">
        <f>SUM(C19:C20)</f>
        <v>13541.900000000001</v>
      </c>
      <c r="G21" s="26"/>
    </row>
    <row r="22" spans="1:7" x14ac:dyDescent="0.25">
      <c r="A22" s="3"/>
      <c r="B22" s="62"/>
      <c r="C22" s="25"/>
    </row>
    <row r="23" spans="1:7" x14ac:dyDescent="0.25">
      <c r="A23" s="3" t="s">
        <v>12</v>
      </c>
      <c r="B23" s="62"/>
      <c r="C23" s="25">
        <f>SUM(C16-C21)</f>
        <v>52687.799999999996</v>
      </c>
      <c r="D23" s="32"/>
    </row>
    <row r="24" spans="1:7" x14ac:dyDescent="0.25">
      <c r="A24" s="3"/>
      <c r="B24" s="62"/>
      <c r="C24" s="25"/>
      <c r="G24" s="94"/>
    </row>
    <row r="25" spans="1:7" x14ac:dyDescent="0.25">
      <c r="A25" s="3" t="s">
        <v>13</v>
      </c>
      <c r="B25" s="62"/>
      <c r="C25" s="25"/>
      <c r="G25" s="94"/>
    </row>
    <row r="26" spans="1:7" ht="15" x14ac:dyDescent="0.25">
      <c r="A26" s="3" t="s">
        <v>14</v>
      </c>
      <c r="B26" s="62"/>
      <c r="C26" s="28">
        <v>-14151.3</v>
      </c>
      <c r="E26" s="33"/>
    </row>
    <row r="27" spans="1:7" x14ac:dyDescent="0.25">
      <c r="A27" s="3"/>
      <c r="B27" s="62"/>
      <c r="C27" s="25"/>
      <c r="E27" s="33"/>
    </row>
    <row r="28" spans="1:7" x14ac:dyDescent="0.25">
      <c r="A28" s="3" t="s">
        <v>15</v>
      </c>
      <c r="B28" s="62"/>
      <c r="C28" s="25">
        <f>+C23-C26</f>
        <v>66839.099999999991</v>
      </c>
      <c r="E28" s="34"/>
    </row>
    <row r="29" spans="1:7" x14ac:dyDescent="0.25">
      <c r="A29" s="3"/>
      <c r="B29" s="62"/>
      <c r="C29" s="25"/>
    </row>
    <row r="31" spans="1:7" x14ac:dyDescent="0.25">
      <c r="A31" s="3"/>
      <c r="B31" s="62"/>
      <c r="C31" s="25"/>
      <c r="E31" s="4"/>
      <c r="F31" s="5"/>
      <c r="G31" s="5"/>
    </row>
    <row r="32" spans="1:7" x14ac:dyDescent="0.2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25">
      <c r="A33" s="3" t="s">
        <v>17</v>
      </c>
      <c r="B33" s="62"/>
      <c r="C33" s="25">
        <v>2</v>
      </c>
      <c r="E33" s="6"/>
      <c r="F33" s="7"/>
      <c r="G33" s="7"/>
    </row>
    <row r="34" spans="1:7" x14ac:dyDescent="0.25">
      <c r="A34" s="3"/>
      <c r="B34" s="62"/>
      <c r="C34" s="25"/>
      <c r="E34" s="6"/>
      <c r="F34" s="7"/>
      <c r="G34" s="7"/>
    </row>
    <row r="35" spans="1:7" x14ac:dyDescent="0.2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25">
      <c r="A36" s="3"/>
      <c r="B36" s="62"/>
      <c r="C36" s="25"/>
      <c r="E36" s="6"/>
      <c r="F36" s="7"/>
      <c r="G36" s="7"/>
    </row>
    <row r="37" spans="1:7" x14ac:dyDescent="0.25">
      <c r="A37" s="3" t="s">
        <v>19</v>
      </c>
      <c r="B37" s="62"/>
      <c r="E37" s="6"/>
      <c r="F37" s="8"/>
      <c r="G37" s="8"/>
    </row>
    <row r="38" spans="1:7" x14ac:dyDescent="0.2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25">
      <c r="A39" s="3" t="s">
        <v>21</v>
      </c>
      <c r="B39" s="62"/>
      <c r="C39" s="25">
        <v>489.8</v>
      </c>
      <c r="E39" s="6"/>
      <c r="F39" s="7"/>
      <c r="G39" s="8"/>
    </row>
    <row r="40" spans="1:7" x14ac:dyDescent="0.2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2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25">
      <c r="A42" s="3"/>
      <c r="B42" s="62"/>
      <c r="C42" s="25">
        <f>SUM(C38:C41)</f>
        <v>11391.5</v>
      </c>
      <c r="E42" s="6"/>
      <c r="F42" s="8"/>
      <c r="G42" s="8"/>
    </row>
    <row r="43" spans="1:7" x14ac:dyDescent="0.25">
      <c r="A43" s="3"/>
      <c r="B43" s="62"/>
      <c r="C43" s="25"/>
      <c r="E43" s="10"/>
      <c r="F43" s="11"/>
      <c r="G43" s="11"/>
    </row>
    <row r="44" spans="1:7" x14ac:dyDescent="0.2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25">
      <c r="B45" s="62"/>
      <c r="C45" s="25"/>
      <c r="E45" s="35"/>
      <c r="F45" s="36"/>
    </row>
    <row r="46" spans="1:7" s="3" customFormat="1" x14ac:dyDescent="0.25">
      <c r="A46" s="3" t="s">
        <v>25</v>
      </c>
      <c r="B46" s="62"/>
      <c r="C46" s="25"/>
    </row>
    <row r="47" spans="1:7" s="3" customFormat="1" ht="15" x14ac:dyDescent="0.25">
      <c r="A47" s="3" t="s">
        <v>26</v>
      </c>
      <c r="B47" s="62"/>
      <c r="C47" s="28">
        <v>0</v>
      </c>
      <c r="E47" s="35"/>
    </row>
    <row r="48" spans="1:7" s="3" customFormat="1" x14ac:dyDescent="0.25">
      <c r="A48" s="37"/>
      <c r="B48" s="62"/>
      <c r="C48" s="25"/>
    </row>
    <row r="49" spans="1:3" s="3" customFormat="1" ht="15" x14ac:dyDescent="0.25">
      <c r="A49" s="3" t="s">
        <v>27</v>
      </c>
      <c r="B49" s="1"/>
      <c r="C49" s="38">
        <f>+C44+C47</f>
        <v>81567.599999999991</v>
      </c>
    </row>
    <row r="50" spans="1:3" s="3" customFormat="1" x14ac:dyDescent="0.25">
      <c r="B50" s="62"/>
      <c r="C50" s="25"/>
    </row>
    <row r="53" spans="1:3" x14ac:dyDescent="0.25">
      <c r="C53" s="61"/>
    </row>
    <row r="60" spans="1:3" x14ac:dyDescent="0.25">
      <c r="B60" s="62"/>
      <c r="C60" s="39"/>
    </row>
    <row r="61" spans="1:3" x14ac:dyDescent="0.25">
      <c r="B61" s="62"/>
      <c r="C61" s="39"/>
    </row>
    <row r="62" spans="1:3" x14ac:dyDescent="0.25">
      <c r="B62" s="62"/>
      <c r="C62" s="39"/>
    </row>
    <row r="63" spans="1:3" x14ac:dyDescent="0.25">
      <c r="B63" s="62"/>
      <c r="C63" s="39"/>
    </row>
    <row r="64" spans="1:3" x14ac:dyDescent="0.25">
      <c r="B64" s="62"/>
      <c r="C64" s="39"/>
    </row>
    <row r="65" spans="1:3" x14ac:dyDescent="0.25">
      <c r="B65" s="62"/>
      <c r="C65" s="39"/>
    </row>
    <row r="66" spans="1:3" s="3" customFormat="1" x14ac:dyDescent="0.25">
      <c r="A66" s="20"/>
      <c r="B66" s="62"/>
      <c r="C66" s="39"/>
    </row>
    <row r="67" spans="1:3" x14ac:dyDescent="0.25">
      <c r="B67" s="62"/>
      <c r="C67" s="39"/>
    </row>
    <row r="68" spans="1:3" x14ac:dyDescent="0.25">
      <c r="B68" s="62"/>
      <c r="C68" s="39"/>
    </row>
    <row r="69" spans="1:3" x14ac:dyDescent="0.25">
      <c r="B69" s="62"/>
      <c r="C69" s="39"/>
    </row>
    <row r="70" spans="1:3" x14ac:dyDescent="0.25">
      <c r="B70" s="62"/>
      <c r="C70" s="39"/>
    </row>
    <row r="71" spans="1:3" x14ac:dyDescent="0.25">
      <c r="B71" s="62"/>
      <c r="C71" s="39"/>
    </row>
    <row r="72" spans="1:3" x14ac:dyDescent="0.25">
      <c r="B72" s="62"/>
      <c r="C72" s="39"/>
    </row>
    <row r="73" spans="1:3" x14ac:dyDescent="0.25">
      <c r="B73" s="62"/>
      <c r="C73" s="39"/>
    </row>
    <row r="74" spans="1:3" x14ac:dyDescent="0.25">
      <c r="B74" s="62"/>
      <c r="C74" s="39"/>
    </row>
    <row r="75" spans="1:3" x14ac:dyDescent="0.25">
      <c r="B75" s="62"/>
      <c r="C75" s="39"/>
    </row>
    <row r="76" spans="1:3" x14ac:dyDescent="0.25">
      <c r="B76" s="62"/>
      <c r="C76" s="39"/>
    </row>
    <row r="77" spans="1:3" x14ac:dyDescent="0.25">
      <c r="B77" s="62"/>
      <c r="C77" s="39"/>
    </row>
    <row r="78" spans="1:3" x14ac:dyDescent="0.25">
      <c r="B78" s="62"/>
      <c r="C78" s="39"/>
    </row>
    <row r="79" spans="1:3" x14ac:dyDescent="0.25">
      <c r="B79" s="62"/>
      <c r="C79" s="39"/>
    </row>
    <row r="80" spans="1:3" x14ac:dyDescent="0.25">
      <c r="B80" s="62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opLeftCell="B21" zoomScale="70" zoomScaleNormal="70" workbookViewId="0">
      <selection activeCell="B21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06A-1461-4239-B4C2-D76160E1441F}">
  <dimension ref="A1:C144"/>
  <sheetViews>
    <sheetView topLeftCell="A34" workbookViewId="0">
      <selection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6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82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44713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70416</v>
      </c>
    </row>
    <row r="13" spans="1:3" x14ac:dyDescent="0.25">
      <c r="A13" s="3" t="s">
        <v>6</v>
      </c>
      <c r="C13" s="69">
        <v>-0.9</v>
      </c>
    </row>
    <row r="14" spans="1:3" x14ac:dyDescent="0.25">
      <c r="A14" s="3" t="s">
        <v>7</v>
      </c>
      <c r="C14" s="25">
        <v>2973</v>
      </c>
    </row>
    <row r="15" spans="1:3" ht="13.5" customHeight="1" x14ac:dyDescent="0.25">
      <c r="A15" s="3" t="s">
        <v>8</v>
      </c>
      <c r="C15" s="28">
        <v>1041.3</v>
      </c>
    </row>
    <row r="16" spans="1:3" ht="13.5" customHeight="1" x14ac:dyDescent="0.25">
      <c r="A16" s="29"/>
      <c r="C16" s="30">
        <f>SUM(C12:C15)</f>
        <v>74429.400000000009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7124.6</v>
      </c>
    </row>
    <row r="20" spans="1:3" ht="15" x14ac:dyDescent="0.25">
      <c r="A20" s="3" t="s">
        <v>11</v>
      </c>
      <c r="C20" s="28">
        <v>9137.4</v>
      </c>
    </row>
    <row r="21" spans="1:3" x14ac:dyDescent="0.25">
      <c r="A21" s="3"/>
      <c r="C21" s="30">
        <f>SUM(C19:C20)</f>
        <v>16262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58167.400000000009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34811.699999999997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23355.700000000012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16856.099999999999</v>
      </c>
    </row>
    <row r="33" spans="1:3" x14ac:dyDescent="0.25">
      <c r="A33" s="3" t="s">
        <v>17</v>
      </c>
      <c r="C33" s="25">
        <v>384.4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7280.3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1840.2</v>
      </c>
    </row>
    <row r="39" spans="1:3" x14ac:dyDescent="0.25">
      <c r="A39" s="3" t="s">
        <v>21</v>
      </c>
      <c r="C39" s="25">
        <v>470</v>
      </c>
    </row>
    <row r="40" spans="1:3" x14ac:dyDescent="0.25">
      <c r="A40" s="3" t="s">
        <v>22</v>
      </c>
      <c r="C40" s="25">
        <v>25592.799999999999</v>
      </c>
    </row>
    <row r="41" spans="1:3" ht="15" x14ac:dyDescent="0.25">
      <c r="A41" s="3" t="s">
        <v>23</v>
      </c>
      <c r="C41" s="70">
        <v>2908.5</v>
      </c>
    </row>
    <row r="42" spans="1:3" x14ac:dyDescent="0.25">
      <c r="A42" s="3"/>
      <c r="C42" s="25">
        <f>SUM(C38:C41)</f>
        <v>30811.5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17065.000000000015</v>
      </c>
    </row>
    <row r="45" spans="1:3" s="3" customFormat="1" x14ac:dyDescent="0.25">
      <c r="B45" s="86"/>
      <c r="C45" s="25"/>
    </row>
    <row r="46" spans="1:3" s="3" customFormat="1" x14ac:dyDescent="0.25">
      <c r="A46" s="3" t="s">
        <v>25</v>
      </c>
      <c r="B46" s="86"/>
      <c r="C46" s="25"/>
    </row>
    <row r="47" spans="1:3" s="3" customFormat="1" ht="15" x14ac:dyDescent="0.25">
      <c r="A47" s="3" t="s">
        <v>26</v>
      </c>
      <c r="B47" s="86"/>
      <c r="C47" s="28">
        <v>0</v>
      </c>
    </row>
    <row r="48" spans="1:3" s="3" customFormat="1" x14ac:dyDescent="0.25">
      <c r="A48" s="37"/>
      <c r="B48" s="86"/>
      <c r="C48" s="25"/>
    </row>
    <row r="49" spans="1:3" s="3" customFormat="1" ht="15" x14ac:dyDescent="0.25">
      <c r="A49" s="3" t="s">
        <v>27</v>
      </c>
      <c r="B49" s="1"/>
      <c r="C49" s="38">
        <f>+C44+C47</f>
        <v>17065.000000000015</v>
      </c>
    </row>
    <row r="50" spans="1:3" s="3" customFormat="1" x14ac:dyDescent="0.25">
      <c r="B50" s="86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6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5A8-EA5C-4E92-8E57-4E4988B442FE}">
  <dimension ref="A1:I144"/>
  <sheetViews>
    <sheetView topLeftCell="C22" workbookViewId="0">
      <selection activeCell="G31" sqref="G31:G3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635704.5</v>
      </c>
      <c r="C12" s="30">
        <v>415037.4</v>
      </c>
      <c r="D12" s="30">
        <f>+B12-C12</f>
        <v>220667.09999999998</v>
      </c>
      <c r="F12" s="46" t="s">
        <v>69</v>
      </c>
      <c r="G12" s="42">
        <v>847829.6</v>
      </c>
      <c r="H12" s="42">
        <f>+H14+H15</f>
        <v>849030.4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521870.5</v>
      </c>
      <c r="C14" s="43">
        <f>SUM(C16:C19)</f>
        <v>507516</v>
      </c>
      <c r="D14" s="43">
        <f>+B14-C14</f>
        <v>14354.5</v>
      </c>
      <c r="F14" s="46" t="s">
        <v>58</v>
      </c>
      <c r="G14" s="30">
        <v>1280.9000000000001</v>
      </c>
      <c r="H14" s="30">
        <v>1280.9000000000001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846548.7</v>
      </c>
      <c r="H15" s="25">
        <v>847749.5</v>
      </c>
      <c r="I15" s="55">
        <f>+G15-H15</f>
        <v>-1200.8000000000466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521870.5</v>
      </c>
      <c r="C17" s="25">
        <v>507516</v>
      </c>
      <c r="D17" s="25">
        <f t="shared" si="0"/>
        <v>14354.5</v>
      </c>
      <c r="E17" s="39"/>
      <c r="F17" s="76" t="s">
        <v>35</v>
      </c>
      <c r="G17" s="25">
        <v>1036452.9</v>
      </c>
      <c r="H17" s="25">
        <v>1012060.6</v>
      </c>
      <c r="I17" s="25">
        <f>+G17-H17</f>
        <v>24392.300000000047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34005</v>
      </c>
      <c r="H19" s="25">
        <v>35015.699999999997</v>
      </c>
      <c r="I19" s="25">
        <f>+G19-H19</f>
        <v>-1010.6999999999971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6453948.4000000004</v>
      </c>
      <c r="C21" s="25">
        <f>SUM(C23:C25)</f>
        <v>6533908.3000000007</v>
      </c>
      <c r="D21" s="25">
        <f>+B21-C21</f>
        <v>-79959.900000000373</v>
      </c>
      <c r="F21" s="77" t="s">
        <v>41</v>
      </c>
      <c r="G21" s="42">
        <v>2733.6</v>
      </c>
      <c r="H21" s="42">
        <v>3511</v>
      </c>
      <c r="I21" s="25">
        <f>+G21-H21</f>
        <v>-777.40000000000009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7777736.7000000002</v>
      </c>
      <c r="C23" s="25">
        <v>7884124.2000000002</v>
      </c>
      <c r="D23" s="25">
        <f>+B23-C23</f>
        <v>-106387.5</v>
      </c>
      <c r="F23" s="3" t="s">
        <v>47</v>
      </c>
      <c r="G23" s="25">
        <v>1281.3</v>
      </c>
      <c r="H23" s="25">
        <v>1180.5</v>
      </c>
      <c r="I23" s="25">
        <f>+G23-H23</f>
        <v>100.79999999999995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-1323788.3</v>
      </c>
      <c r="C25" s="25">
        <v>-1350215.9</v>
      </c>
      <c r="D25" s="25">
        <f>+B25-C25</f>
        <v>26427.59999999986</v>
      </c>
      <c r="F25" s="3" t="s">
        <v>45</v>
      </c>
      <c r="G25" s="16">
        <v>1170229.2</v>
      </c>
      <c r="H25" s="16">
        <v>1058983.8</v>
      </c>
      <c r="I25" s="57">
        <f>+G25-H25</f>
        <v>111245.39999999991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128720.7</v>
      </c>
      <c r="C27" s="48">
        <v>134432</v>
      </c>
      <c r="D27" s="25">
        <f>+B27-C27</f>
        <v>-5711.3000000000029</v>
      </c>
      <c r="E27" s="39"/>
      <c r="F27" s="3" t="s">
        <v>49</v>
      </c>
      <c r="G27" s="16">
        <f>SUM(G14:G26)</f>
        <v>3092531.6</v>
      </c>
      <c r="H27" s="16">
        <f>SUM(H14:H26)</f>
        <v>2959782</v>
      </c>
      <c r="I27" s="16">
        <f>+G27-H27</f>
        <v>132749.60000000009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34051.199999999997</v>
      </c>
      <c r="C30" s="48">
        <v>34145.5</v>
      </c>
      <c r="D30" s="25">
        <f>+B30-C30</f>
        <v>-94.30000000000291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3858.8</v>
      </c>
      <c r="C34" s="48">
        <v>4226.7</v>
      </c>
      <c r="D34" s="25">
        <f>+B34-C34</f>
        <v>-367.89999999999964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1531.6</v>
      </c>
      <c r="C36" s="51">
        <v>605.20000000000005</v>
      </c>
      <c r="D36" s="51">
        <f>+B36-C36</f>
        <v>926.39999999999986</v>
      </c>
      <c r="E36" s="39"/>
      <c r="F36" s="3" t="s">
        <v>24</v>
      </c>
      <c r="G36" s="85">
        <v>131206.39999999999</v>
      </c>
      <c r="H36" s="85">
        <v>114141.4</v>
      </c>
      <c r="I36" s="57">
        <f t="shared" si="1"/>
        <v>17065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4687154.1000000006</v>
      </c>
      <c r="H38" s="16">
        <f>SUM(H31:H37)</f>
        <v>4670089.1000000006</v>
      </c>
      <c r="I38" s="16">
        <f>+G38-H38</f>
        <v>17065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7779685.7000000002</v>
      </c>
      <c r="C40" s="38">
        <f>+C36+C34+C32+C30+C27+C21+C14+C12</f>
        <v>7629871.1000000015</v>
      </c>
      <c r="D40" s="38">
        <f>+B40-C40</f>
        <v>149814.5999999987</v>
      </c>
      <c r="E40" s="39"/>
      <c r="F40" s="3" t="s">
        <v>57</v>
      </c>
      <c r="G40" s="38">
        <f>+G27+G38</f>
        <v>7779685.7000000011</v>
      </c>
      <c r="H40" s="38">
        <f>+H27+H38</f>
        <v>7629871.1000000006</v>
      </c>
      <c r="I40" s="38">
        <f>+G40-H40</f>
        <v>149814.60000000056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90E-292A-4BFA-BF85-E317933916C6}">
  <dimension ref="A1:C144"/>
  <sheetViews>
    <sheetView topLeftCell="A37" workbookViewId="0">
      <selection activeCell="A37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8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85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44743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70403.600000000006</v>
      </c>
    </row>
    <row r="13" spans="1:3" x14ac:dyDescent="0.25">
      <c r="A13" s="3" t="s">
        <v>6</v>
      </c>
      <c r="C13" s="69">
        <v>-0.6</v>
      </c>
    </row>
    <row r="14" spans="1:3" x14ac:dyDescent="0.25">
      <c r="A14" s="3" t="s">
        <v>7</v>
      </c>
      <c r="C14" s="25">
        <v>3831.2</v>
      </c>
    </row>
    <row r="15" spans="1:3" ht="13.5" customHeight="1" x14ac:dyDescent="0.25">
      <c r="A15" s="3" t="s">
        <v>8</v>
      </c>
      <c r="C15" s="28">
        <v>1051.7</v>
      </c>
    </row>
    <row r="16" spans="1:3" ht="13.5" customHeight="1" x14ac:dyDescent="0.25">
      <c r="A16" s="29"/>
      <c r="C16" s="30">
        <f>SUM(C12:C15)</f>
        <v>75285.899999999994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7349.6</v>
      </c>
    </row>
    <row r="20" spans="1:3" ht="15" x14ac:dyDescent="0.25">
      <c r="A20" s="3" t="s">
        <v>11</v>
      </c>
      <c r="C20" s="28">
        <v>8324.9</v>
      </c>
    </row>
    <row r="21" spans="1:3" x14ac:dyDescent="0.25">
      <c r="A21" s="3"/>
      <c r="C21" s="30">
        <f>SUM(C19:C20)</f>
        <v>15674.5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59611.399999999994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30585.4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29025.999999999993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16622.400000000001</v>
      </c>
    </row>
    <row r="33" spans="1:3" x14ac:dyDescent="0.25">
      <c r="A33" s="3" t="s">
        <v>17</v>
      </c>
      <c r="C33" s="25">
        <v>201.5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7756.4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1692.9</v>
      </c>
    </row>
    <row r="39" spans="1:3" x14ac:dyDescent="0.25">
      <c r="A39" s="3" t="s">
        <v>21</v>
      </c>
      <c r="C39" s="25">
        <v>518.1</v>
      </c>
    </row>
    <row r="40" spans="1:3" x14ac:dyDescent="0.25">
      <c r="A40" s="3" t="s">
        <v>22</v>
      </c>
      <c r="C40" s="25">
        <v>14823.9</v>
      </c>
    </row>
    <row r="41" spans="1:3" ht="15" x14ac:dyDescent="0.25">
      <c r="A41" s="3" t="s">
        <v>23</v>
      </c>
      <c r="C41" s="70">
        <v>2651.1</v>
      </c>
    </row>
    <row r="42" spans="1:3" x14ac:dyDescent="0.25">
      <c r="A42" s="3"/>
      <c r="C42" s="25">
        <f>SUM(C38:C41)</f>
        <v>19686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33920.299999999996</v>
      </c>
    </row>
    <row r="45" spans="1:3" s="3" customFormat="1" x14ac:dyDescent="0.25">
      <c r="B45" s="88"/>
      <c r="C45" s="25"/>
    </row>
    <row r="46" spans="1:3" s="3" customFormat="1" x14ac:dyDescent="0.25">
      <c r="A46" s="3" t="s">
        <v>25</v>
      </c>
      <c r="B46" s="88"/>
      <c r="C46" s="25"/>
    </row>
    <row r="47" spans="1:3" s="3" customFormat="1" ht="15" x14ac:dyDescent="0.25">
      <c r="A47" s="3" t="s">
        <v>26</v>
      </c>
      <c r="B47" s="88"/>
      <c r="C47" s="28">
        <v>0</v>
      </c>
    </row>
    <row r="48" spans="1:3" s="3" customFormat="1" x14ac:dyDescent="0.25">
      <c r="A48" s="37"/>
      <c r="B48" s="88"/>
      <c r="C48" s="25"/>
    </row>
    <row r="49" spans="1:3" s="3" customFormat="1" ht="15" x14ac:dyDescent="0.25">
      <c r="A49" s="3" t="s">
        <v>27</v>
      </c>
      <c r="B49" s="1"/>
      <c r="C49" s="38">
        <f>+C44+C47</f>
        <v>33920.299999999996</v>
      </c>
    </row>
    <row r="50" spans="1:3" s="3" customFormat="1" x14ac:dyDescent="0.25">
      <c r="B50" s="88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8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868E-734F-44E5-AB5D-2DEACD2AB6BB}">
  <dimension ref="A1:I43"/>
  <sheetViews>
    <sheetView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87</v>
      </c>
      <c r="C10" s="13" t="s">
        <v>84</v>
      </c>
      <c r="D10" s="13" t="s">
        <v>32</v>
      </c>
      <c r="F10" s="40" t="s">
        <v>33</v>
      </c>
      <c r="G10" s="13" t="s">
        <v>87</v>
      </c>
      <c r="H10" s="13" t="s">
        <v>84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492894.1</v>
      </c>
      <c r="C12" s="30">
        <v>635704.5</v>
      </c>
      <c r="D12" s="30">
        <f>+B12-C12</f>
        <v>-142810.40000000002</v>
      </c>
      <c r="F12" s="46" t="s">
        <v>69</v>
      </c>
      <c r="G12" s="42">
        <v>847829.6</v>
      </c>
      <c r="H12" s="42">
        <f>+H14+H15</f>
        <v>847829.6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528977.80000000005</v>
      </c>
      <c r="C14" s="43">
        <f>SUM(C16:C19)</f>
        <v>521870.5</v>
      </c>
      <c r="D14" s="43">
        <f>+B14-C14</f>
        <v>7107.3000000000466</v>
      </c>
      <c r="F14" s="46" t="s">
        <v>58</v>
      </c>
      <c r="G14" s="30">
        <v>1262.9000000000001</v>
      </c>
      <c r="H14" s="30">
        <v>1280.9000000000001</v>
      </c>
      <c r="I14" s="55">
        <f>+G14-H14</f>
        <v>-18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854164.9</v>
      </c>
      <c r="H15" s="25">
        <v>846548.7</v>
      </c>
      <c r="I15" s="55">
        <f>+G15-H15</f>
        <v>7616.2000000000698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528977.80000000005</v>
      </c>
      <c r="C17" s="25">
        <v>521870.5</v>
      </c>
      <c r="D17" s="25">
        <f t="shared" si="0"/>
        <v>7107.3000000000466</v>
      </c>
      <c r="E17" s="39"/>
      <c r="F17" s="76" t="s">
        <v>35</v>
      </c>
      <c r="G17" s="25">
        <v>1044561.9</v>
      </c>
      <c r="H17" s="25">
        <v>1036452.9</v>
      </c>
      <c r="I17" s="25">
        <f>+G17-H17</f>
        <v>8109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35945</v>
      </c>
      <c r="H19" s="25">
        <v>34005</v>
      </c>
      <c r="I19" s="25">
        <f>+G19-H19</f>
        <v>1940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6681248.5999999996</v>
      </c>
      <c r="C21" s="25">
        <f>SUM(C23:C25)</f>
        <v>6453948.4000000004</v>
      </c>
      <c r="D21" s="25">
        <f>+B21-C21</f>
        <v>227300.19999999925</v>
      </c>
      <c r="F21" s="77" t="s">
        <v>41</v>
      </c>
      <c r="G21" s="42">
        <v>2974.7</v>
      </c>
      <c r="H21" s="42">
        <v>2733.6</v>
      </c>
      <c r="I21" s="25">
        <f>+G21-H21</f>
        <v>241.09999999999991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8035128.0999999996</v>
      </c>
      <c r="C23" s="25">
        <v>7777736.7000000002</v>
      </c>
      <c r="D23" s="25">
        <f>+B23-C23</f>
        <v>257391.39999999944</v>
      </c>
      <c r="F23" s="3" t="s">
        <v>47</v>
      </c>
      <c r="G23" s="25">
        <v>1280.5999999999999</v>
      </c>
      <c r="H23" s="25">
        <v>1281.3</v>
      </c>
      <c r="I23" s="25">
        <f>+G23-H23</f>
        <v>-0.70000000000004547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-1353879.5</v>
      </c>
      <c r="C25" s="25">
        <v>-1323788.3</v>
      </c>
      <c r="D25" s="25">
        <f>+B25-C25</f>
        <v>-30091.199999999953</v>
      </c>
      <c r="F25" s="3" t="s">
        <v>45</v>
      </c>
      <c r="G25" s="16">
        <v>1248600.7</v>
      </c>
      <c r="H25" s="16">
        <v>1170229.2</v>
      </c>
      <c r="I25" s="57">
        <f>+G25-H25</f>
        <v>78371.5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167864.1</v>
      </c>
      <c r="C27" s="48">
        <v>128720.7</v>
      </c>
      <c r="D27" s="25">
        <f>+B27-C27</f>
        <v>39143.400000000009</v>
      </c>
      <c r="E27" s="39"/>
      <c r="F27" s="3" t="s">
        <v>49</v>
      </c>
      <c r="G27" s="16">
        <f>SUM(G14:G26)</f>
        <v>3188790.7</v>
      </c>
      <c r="H27" s="16">
        <f>SUM(H14:H26)</f>
        <v>3092531.6</v>
      </c>
      <c r="I27" s="16">
        <f>+G27-H27</f>
        <v>96259.100000000093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33957.1</v>
      </c>
      <c r="C30" s="48">
        <v>34051.199999999997</v>
      </c>
      <c r="D30" s="25">
        <f>+B30-C30</f>
        <v>-94.099999999998545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3434.9</v>
      </c>
      <c r="C34" s="48">
        <v>3858.8</v>
      </c>
      <c r="D34" s="25">
        <f>+B34-C34</f>
        <v>-423.90000000000009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1488.6</v>
      </c>
      <c r="C36" s="51">
        <v>1531.6</v>
      </c>
      <c r="D36" s="51">
        <f>+B36-C36</f>
        <v>-43</v>
      </c>
      <c r="E36" s="39"/>
      <c r="F36" s="3" t="s">
        <v>24</v>
      </c>
      <c r="G36" s="85">
        <v>165126.79999999999</v>
      </c>
      <c r="H36" s="85">
        <v>131206.39999999999</v>
      </c>
      <c r="I36" s="57">
        <f t="shared" si="1"/>
        <v>33920.399999999994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4721074.5</v>
      </c>
      <c r="H38" s="16">
        <f>SUM(H31:H37)</f>
        <v>4687154.1000000006</v>
      </c>
      <c r="I38" s="16">
        <f>+G38-H38</f>
        <v>33920.399999999441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7909865.1999999993</v>
      </c>
      <c r="C40" s="38">
        <f>+C36+C34+C32+C30+C27+C21+C14+C12</f>
        <v>7779685.7000000002</v>
      </c>
      <c r="D40" s="38">
        <f>+B40-C40</f>
        <v>130179.49999999907</v>
      </c>
      <c r="E40" s="39"/>
      <c r="F40" s="3" t="s">
        <v>57</v>
      </c>
      <c r="G40" s="38">
        <f>+G27+G38</f>
        <v>7909865.2000000002</v>
      </c>
      <c r="H40" s="38">
        <f>+H27+H38</f>
        <v>7779685.7000000011</v>
      </c>
      <c r="I40" s="38">
        <f>+G40-H40</f>
        <v>130179.49999999907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36FC-4525-4D80-BE07-BE389EAC40C9}">
  <dimension ref="A1:C144"/>
  <sheetViews>
    <sheetView workbookViewId="0">
      <selection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9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88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44774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81483.5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4064</v>
      </c>
    </row>
    <row r="15" spans="1:3" ht="13.5" customHeight="1" x14ac:dyDescent="0.25">
      <c r="A15" s="3" t="s">
        <v>8</v>
      </c>
      <c r="C15" s="28">
        <v>953.6</v>
      </c>
    </row>
    <row r="16" spans="1:3" ht="13.5" customHeight="1" x14ac:dyDescent="0.25">
      <c r="A16" s="29"/>
      <c r="C16" s="30">
        <f>SUM(C12:C15)</f>
        <v>86501.1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7370.1</v>
      </c>
    </row>
    <row r="20" spans="1:3" ht="15" x14ac:dyDescent="0.25">
      <c r="A20" s="3" t="s">
        <v>11</v>
      </c>
      <c r="C20" s="28">
        <v>8452.1</v>
      </c>
    </row>
    <row r="21" spans="1:3" x14ac:dyDescent="0.25">
      <c r="A21" s="3"/>
      <c r="C21" s="30">
        <f>SUM(C19:C20)</f>
        <v>15822.2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70678.900000000009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30085.1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40593.80000000001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24839.200000000001</v>
      </c>
    </row>
    <row r="33" spans="1:3" x14ac:dyDescent="0.25">
      <c r="A33" s="3" t="s">
        <v>17</v>
      </c>
      <c r="C33" s="25">
        <v>-8.1999999999999993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26543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1765.1</v>
      </c>
    </row>
    <row r="39" spans="1:3" x14ac:dyDescent="0.25">
      <c r="A39" s="3" t="s">
        <v>21</v>
      </c>
      <c r="C39" s="25">
        <v>594.29999999999995</v>
      </c>
    </row>
    <row r="40" spans="1:3" x14ac:dyDescent="0.25">
      <c r="A40" s="3" t="s">
        <v>22</v>
      </c>
      <c r="C40" s="25">
        <v>10880.9</v>
      </c>
    </row>
    <row r="41" spans="1:3" ht="15" x14ac:dyDescent="0.25">
      <c r="A41" s="3" t="s">
        <v>23</v>
      </c>
      <c r="C41" s="70">
        <v>2333.6999999999998</v>
      </c>
    </row>
    <row r="42" spans="1:3" x14ac:dyDescent="0.25">
      <c r="A42" s="3"/>
      <c r="C42" s="25">
        <f>SUM(C38:C41)</f>
        <v>15574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76393.800000000017</v>
      </c>
    </row>
    <row r="45" spans="1:3" s="3" customFormat="1" x14ac:dyDescent="0.25">
      <c r="B45" s="89"/>
      <c r="C45" s="25"/>
    </row>
    <row r="46" spans="1:3" s="3" customFormat="1" x14ac:dyDescent="0.25">
      <c r="A46" s="3" t="s">
        <v>25</v>
      </c>
      <c r="B46" s="89"/>
      <c r="C46" s="25"/>
    </row>
    <row r="47" spans="1:3" s="3" customFormat="1" ht="15" x14ac:dyDescent="0.25">
      <c r="A47" s="3" t="s">
        <v>26</v>
      </c>
      <c r="B47" s="89"/>
      <c r="C47" s="28">
        <v>0</v>
      </c>
    </row>
    <row r="48" spans="1:3" s="3" customFormat="1" x14ac:dyDescent="0.25">
      <c r="A48" s="37"/>
      <c r="B48" s="89"/>
      <c r="C48" s="25"/>
    </row>
    <row r="49" spans="1:3" s="3" customFormat="1" ht="15" x14ac:dyDescent="0.25">
      <c r="A49" s="3" t="s">
        <v>27</v>
      </c>
      <c r="B49" s="1"/>
      <c r="C49" s="38">
        <f>+C44+C47</f>
        <v>76393.800000000017</v>
      </c>
    </row>
    <row r="50" spans="1:3" s="3" customFormat="1" x14ac:dyDescent="0.25">
      <c r="B50" s="89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875F-569D-4F8C-9275-4685314CAA2B}">
  <dimension ref="A1:I43"/>
  <sheetViews>
    <sheetView topLeftCell="A25" workbookViewId="0">
      <selection activeCell="D35" sqref="D35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90</v>
      </c>
      <c r="C10" s="13" t="s">
        <v>87</v>
      </c>
      <c r="D10" s="13" t="s">
        <v>32</v>
      </c>
      <c r="F10" s="40" t="s">
        <v>33</v>
      </c>
      <c r="G10" s="13" t="s">
        <v>90</v>
      </c>
      <c r="H10" s="13" t="s">
        <v>87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355927.5</v>
      </c>
      <c r="C12" s="30">
        <v>492894.1</v>
      </c>
      <c r="D12" s="30">
        <f>+B12-C12</f>
        <v>-136966.59999999998</v>
      </c>
      <c r="F12" s="46" t="s">
        <v>69</v>
      </c>
      <c r="G12" s="42">
        <f>+G14+G15</f>
        <v>860966.39999999991</v>
      </c>
      <c r="H12" s="42">
        <f>+H14+H15</f>
        <v>855427.8</v>
      </c>
      <c r="I12" s="55">
        <f>+G12-H12</f>
        <v>5538.5999999998603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525558.80000000005</v>
      </c>
      <c r="C14" s="43">
        <f>SUM(C16:C19)</f>
        <v>528977.80000000005</v>
      </c>
      <c r="D14" s="43">
        <f>+B14-C14</f>
        <v>-3419</v>
      </c>
      <c r="F14" s="46" t="s">
        <v>58</v>
      </c>
      <c r="G14" s="30">
        <v>1245.7</v>
      </c>
      <c r="H14" s="30">
        <v>1262.9000000000001</v>
      </c>
      <c r="I14" s="55">
        <f>+G14-H14</f>
        <v>-17.200000000000045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859720.7</v>
      </c>
      <c r="H15" s="25">
        <v>854164.9</v>
      </c>
      <c r="I15" s="55">
        <f>+G15-H15</f>
        <v>5555.7999999999302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525558.80000000005</v>
      </c>
      <c r="C17" s="25">
        <v>528977.80000000005</v>
      </c>
      <c r="D17" s="25">
        <f t="shared" si="0"/>
        <v>-3419</v>
      </c>
      <c r="E17" s="39"/>
      <c r="F17" s="76" t="s">
        <v>35</v>
      </c>
      <c r="G17" s="25">
        <v>1052397.8999999999</v>
      </c>
      <c r="H17" s="25">
        <v>1044561.9</v>
      </c>
      <c r="I17" s="25">
        <f>+G17-H17</f>
        <v>7835.9999999998836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35920.9</v>
      </c>
      <c r="H19" s="25">
        <v>35945</v>
      </c>
      <c r="I19" s="25">
        <f>+G19-H19</f>
        <v>-24.099999999998545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6857495.8999999994</v>
      </c>
      <c r="C21" s="25">
        <f>SUM(C23:C25)</f>
        <v>6681248.5999999996</v>
      </c>
      <c r="D21" s="25">
        <f>+B21-C21</f>
        <v>176247.29999999981</v>
      </c>
      <c r="F21" s="77" t="s">
        <v>41</v>
      </c>
      <c r="G21" s="42">
        <v>3229.6</v>
      </c>
      <c r="H21" s="42">
        <v>2974.7</v>
      </c>
      <c r="I21" s="25">
        <f>+G21-H21</f>
        <v>254.90000000000009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8241032.0999999996</v>
      </c>
      <c r="C23" s="25">
        <v>8035128.0999999996</v>
      </c>
      <c r="D23" s="25">
        <f>+B23-C23</f>
        <v>205904</v>
      </c>
      <c r="F23" s="3" t="s">
        <v>47</v>
      </c>
      <c r="G23" s="25">
        <v>1390.9</v>
      </c>
      <c r="H23" s="25">
        <v>1280.5999999999999</v>
      </c>
      <c r="I23" s="25">
        <f>+G23-H23</f>
        <v>110.30000000000018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-1383536.2</v>
      </c>
      <c r="C25" s="25">
        <v>-1353879.5</v>
      </c>
      <c r="D25" s="25">
        <f>+B25-C25</f>
        <v>-29656.699999999953</v>
      </c>
      <c r="F25" s="3" t="s">
        <v>45</v>
      </c>
      <c r="G25" s="16">
        <v>1207567.1000000001</v>
      </c>
      <c r="H25" s="16">
        <v>1248600.7</v>
      </c>
      <c r="I25" s="57">
        <f>+G25-H25</f>
        <v>-41033.59999999986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180311.8</v>
      </c>
      <c r="C27" s="48">
        <v>167864.1</v>
      </c>
      <c r="D27" s="25">
        <f>+B27-C27</f>
        <v>12447.699999999983</v>
      </c>
      <c r="E27" s="39"/>
      <c r="F27" s="3" t="s">
        <v>49</v>
      </c>
      <c r="G27" s="16">
        <f>SUM(G14:G26)</f>
        <v>3161472.8</v>
      </c>
      <c r="H27" s="16">
        <f>SUM(H14:H26)</f>
        <v>3188790.7</v>
      </c>
      <c r="I27" s="16">
        <f>+G27-H27</f>
        <v>-27317.900000000373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91">
        <v>34160.300000000003</v>
      </c>
      <c r="C30" s="48">
        <v>33957.1</v>
      </c>
      <c r="D30" s="25">
        <f>+B30-C30</f>
        <v>203.20000000000437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3851.6</v>
      </c>
      <c r="C34" s="48">
        <v>3434.9</v>
      </c>
      <c r="D34" s="25">
        <f>+B34-C34</f>
        <v>416.69999999999982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1635.3</v>
      </c>
      <c r="C36" s="51">
        <v>1488.6</v>
      </c>
      <c r="D36" s="51">
        <f>+B36-C36</f>
        <v>146.70000000000005</v>
      </c>
      <c r="E36" s="39"/>
      <c r="F36" s="3" t="s">
        <v>24</v>
      </c>
      <c r="G36" s="85">
        <v>241520.7</v>
      </c>
      <c r="H36" s="85">
        <v>165126.79999999999</v>
      </c>
      <c r="I36" s="57">
        <f t="shared" si="1"/>
        <v>76393.900000000023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4797468.4000000004</v>
      </c>
      <c r="H38" s="16">
        <f>SUM(H31:H37)</f>
        <v>4721074.5</v>
      </c>
      <c r="I38" s="16">
        <f>+G38-H38</f>
        <v>76393.900000000373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7958941.1999999993</v>
      </c>
      <c r="C40" s="38">
        <f>+C36+C34+C32+C30+C27+C21+C14+C12</f>
        <v>7909865.1999999993</v>
      </c>
      <c r="D40" s="38">
        <f>+B40-C40</f>
        <v>49076</v>
      </c>
      <c r="E40" s="39"/>
      <c r="F40" s="3" t="s">
        <v>57</v>
      </c>
      <c r="G40" s="38">
        <f>+G27+G38</f>
        <v>7958941.2000000002</v>
      </c>
      <c r="H40" s="38">
        <f>+H27+H38</f>
        <v>7909865.2000000002</v>
      </c>
      <c r="I40" s="38">
        <f>+G40-H40</f>
        <v>49076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F443-CA96-42E4-889F-1F41AC69E322}">
  <dimension ref="A1:C144"/>
  <sheetViews>
    <sheetView topLeftCell="A19" workbookViewId="0">
      <selection activeCell="A19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92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91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44805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70087.7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4427.1000000000004</v>
      </c>
    </row>
    <row r="15" spans="1:3" ht="13.5" customHeight="1" x14ac:dyDescent="0.25">
      <c r="A15" s="3" t="s">
        <v>8</v>
      </c>
      <c r="C15" s="28">
        <v>711.1</v>
      </c>
    </row>
    <row r="16" spans="1:3" ht="13.5" customHeight="1" x14ac:dyDescent="0.25">
      <c r="A16" s="29"/>
      <c r="C16" s="30">
        <f>SUM(C12:C15)</f>
        <v>75225.900000000009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7270.1</v>
      </c>
    </row>
    <row r="20" spans="1:3" ht="15" x14ac:dyDescent="0.25">
      <c r="A20" s="3" t="s">
        <v>11</v>
      </c>
      <c r="C20" s="28">
        <v>9478.6</v>
      </c>
    </row>
    <row r="21" spans="1:3" x14ac:dyDescent="0.25">
      <c r="A21" s="3"/>
      <c r="C21" s="30">
        <f>SUM(C19:C20)</f>
        <v>16748.7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58477.200000000012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9909.5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48567.700000000012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19487.5</v>
      </c>
    </row>
    <row r="33" spans="1:3" x14ac:dyDescent="0.25">
      <c r="A33" s="3" t="s">
        <v>17</v>
      </c>
      <c r="C33" s="25">
        <v>120.8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7021.1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1819.3</v>
      </c>
    </row>
    <row r="39" spans="1:3" x14ac:dyDescent="0.25">
      <c r="A39" s="3" t="s">
        <v>21</v>
      </c>
      <c r="C39" s="25">
        <v>608</v>
      </c>
    </row>
    <row r="40" spans="1:3" x14ac:dyDescent="0.25">
      <c r="A40" s="3" t="s">
        <v>22</v>
      </c>
      <c r="C40" s="25">
        <v>19358.900000000001</v>
      </c>
    </row>
    <row r="41" spans="1:3" ht="15" x14ac:dyDescent="0.25">
      <c r="A41" s="3" t="s">
        <v>23</v>
      </c>
      <c r="C41" s="70">
        <v>2829.7</v>
      </c>
    </row>
    <row r="42" spans="1:3" x14ac:dyDescent="0.25">
      <c r="A42" s="3"/>
      <c r="C42" s="25">
        <f>SUM(C38:C41)</f>
        <v>24615.9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50581.200000000019</v>
      </c>
    </row>
    <row r="45" spans="1:3" s="3" customFormat="1" x14ac:dyDescent="0.25">
      <c r="B45" s="92"/>
      <c r="C45" s="25"/>
    </row>
    <row r="46" spans="1:3" s="3" customFormat="1" x14ac:dyDescent="0.25">
      <c r="A46" s="3" t="s">
        <v>25</v>
      </c>
      <c r="B46" s="92"/>
      <c r="C46" s="25"/>
    </row>
    <row r="47" spans="1:3" s="3" customFormat="1" ht="15" x14ac:dyDescent="0.25">
      <c r="A47" s="3" t="s">
        <v>26</v>
      </c>
      <c r="B47" s="92"/>
      <c r="C47" s="28">
        <v>-378.2</v>
      </c>
    </row>
    <row r="48" spans="1:3" s="3" customFormat="1" x14ac:dyDescent="0.25">
      <c r="A48" s="37"/>
      <c r="B48" s="92"/>
      <c r="C48" s="25"/>
    </row>
    <row r="49" spans="1:3" s="3" customFormat="1" ht="15" x14ac:dyDescent="0.25">
      <c r="A49" s="3" t="s">
        <v>27</v>
      </c>
      <c r="B49" s="1"/>
      <c r="C49" s="38">
        <f>+C44+C47</f>
        <v>50203.000000000022</v>
      </c>
    </row>
    <row r="50" spans="1:3" s="3" customFormat="1" x14ac:dyDescent="0.25">
      <c r="B50" s="92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2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07DD-A312-4134-8506-24CC947F64B0}">
  <dimension ref="A1:I43"/>
  <sheetViews>
    <sheetView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92</v>
      </c>
      <c r="C10" s="13" t="s">
        <v>90</v>
      </c>
      <c r="D10" s="13" t="s">
        <v>32</v>
      </c>
      <c r="F10" s="40" t="s">
        <v>33</v>
      </c>
      <c r="G10" s="13" t="s">
        <v>92</v>
      </c>
      <c r="H10" s="13" t="s">
        <v>90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330332.2</v>
      </c>
      <c r="C12" s="30">
        <v>355927.5</v>
      </c>
      <c r="D12" s="30">
        <f>+B12-C12</f>
        <v>-25595.299999999988</v>
      </c>
      <c r="F12" s="46" t="s">
        <v>69</v>
      </c>
      <c r="G12" s="42">
        <f>+G14+G15</f>
        <v>858873.1</v>
      </c>
      <c r="H12" s="42">
        <f>+H14+H15</f>
        <v>860966.39999999991</v>
      </c>
      <c r="I12" s="55">
        <f>+G12-H12</f>
        <v>-2093.2999999999302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532230.40000000002</v>
      </c>
      <c r="C14" s="43">
        <f>SUM(C16:C19)</f>
        <v>525558.80000000005</v>
      </c>
      <c r="D14" s="43">
        <f>+B14-C14</f>
        <v>6671.5999999999767</v>
      </c>
      <c r="F14" s="46" t="s">
        <v>58</v>
      </c>
      <c r="G14" s="30">
        <v>1121</v>
      </c>
      <c r="H14" s="30">
        <v>1245.7</v>
      </c>
      <c r="I14" s="55">
        <f>+G14-H14</f>
        <v>-124.70000000000005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857752.1</v>
      </c>
      <c r="H15" s="25">
        <v>859720.7</v>
      </c>
      <c r="I15" s="55">
        <f>+G15-H15</f>
        <v>-1968.5999999999767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532230.40000000002</v>
      </c>
      <c r="C17" s="25">
        <v>525558.80000000005</v>
      </c>
      <c r="D17" s="25">
        <f t="shared" si="0"/>
        <v>6671.5999999999767</v>
      </c>
      <c r="E17" s="39"/>
      <c r="F17" s="76" t="s">
        <v>35</v>
      </c>
      <c r="G17" s="25">
        <v>1060134.7</v>
      </c>
      <c r="H17" s="25">
        <v>1052397.8999999999</v>
      </c>
      <c r="I17" s="25">
        <f>+G17-H17</f>
        <v>7736.8000000000466</v>
      </c>
    </row>
    <row r="18" spans="1:9" x14ac:dyDescent="0.25">
      <c r="A18" s="3" t="s">
        <v>40</v>
      </c>
      <c r="B18" s="25">
        <v>202.4</v>
      </c>
      <c r="C18" s="25">
        <v>580.5</v>
      </c>
      <c r="D18" s="52">
        <f t="shared" si="0"/>
        <v>-378.1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-202.4</v>
      </c>
      <c r="C19" s="28">
        <v>-580.5</v>
      </c>
      <c r="D19" s="78">
        <f t="shared" si="0"/>
        <v>378.1</v>
      </c>
      <c r="E19" s="44"/>
      <c r="F19" s="76" t="s">
        <v>38</v>
      </c>
      <c r="G19" s="25">
        <v>34699.800000000003</v>
      </c>
      <c r="H19" s="25">
        <v>35920.9</v>
      </c>
      <c r="I19" s="25">
        <f>+G19-H19</f>
        <v>-1221.0999999999985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6955663.4000000004</v>
      </c>
      <c r="C21" s="25">
        <f>SUM(C23:C25)</f>
        <v>6857495.8999999994</v>
      </c>
      <c r="D21" s="25">
        <f>+B21-C21</f>
        <v>98167.500000000931</v>
      </c>
      <c r="F21" s="77" t="s">
        <v>41</v>
      </c>
      <c r="G21" s="42">
        <v>3419.8</v>
      </c>
      <c r="H21" s="42">
        <v>3229.6</v>
      </c>
      <c r="I21" s="25">
        <f>+G21-H21</f>
        <v>190.20000000000027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8348670.7999999998</v>
      </c>
      <c r="C23" s="25">
        <v>8241032.0999999996</v>
      </c>
      <c r="D23" s="25">
        <f>+B23-C23</f>
        <v>107638.70000000019</v>
      </c>
      <c r="F23" s="3" t="s">
        <v>47</v>
      </c>
      <c r="G23" s="25">
        <v>1398.8</v>
      </c>
      <c r="H23" s="25">
        <v>1390.9</v>
      </c>
      <c r="I23" s="25">
        <f>+G23-H23</f>
        <v>7.8999999999998636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-1393007.4</v>
      </c>
      <c r="C25" s="25">
        <v>-1383536.2</v>
      </c>
      <c r="D25" s="25">
        <f>+B25-C25</f>
        <v>-9471.1999999999534</v>
      </c>
      <c r="F25" s="3" t="s">
        <v>45</v>
      </c>
      <c r="G25" s="16">
        <v>1177100.8999999999</v>
      </c>
      <c r="H25" s="16">
        <v>1207567.1000000001</v>
      </c>
      <c r="I25" s="57">
        <f>+G25-H25</f>
        <v>-30466.200000000186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124382.7</v>
      </c>
      <c r="C27" s="48">
        <v>180311.8</v>
      </c>
      <c r="D27" s="25">
        <f>+B27-C27</f>
        <v>-55929.099999999991</v>
      </c>
      <c r="E27" s="39"/>
      <c r="F27" s="3" t="s">
        <v>49</v>
      </c>
      <c r="G27" s="16">
        <f>SUM(G14:G26)</f>
        <v>3135627.0999999996</v>
      </c>
      <c r="H27" s="16">
        <f>SUM(H14:H26)</f>
        <v>3161472.8</v>
      </c>
      <c r="I27" s="16">
        <f>+G27-H27</f>
        <v>-25845.700000000186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91">
        <v>34437.199999999997</v>
      </c>
      <c r="C30" s="91">
        <v>34160.300000000003</v>
      </c>
      <c r="D30" s="25">
        <f>+B30-C30</f>
        <v>276.89999999999418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4881.2</v>
      </c>
      <c r="C34" s="48">
        <v>3851.6</v>
      </c>
      <c r="D34" s="25">
        <f>+B34-C34</f>
        <v>1029.5999999999999</v>
      </c>
      <c r="E34" s="39"/>
      <c r="F34" s="3" t="s">
        <v>63</v>
      </c>
      <c r="G34" s="42">
        <v>11122.3</v>
      </c>
      <c r="H34" s="42">
        <v>11500.5</v>
      </c>
      <c r="I34" s="59">
        <f t="shared" si="1"/>
        <v>-378.20000000000073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1371.4</v>
      </c>
      <c r="C36" s="51">
        <v>1635.3</v>
      </c>
      <c r="D36" s="51">
        <f>+B36-C36</f>
        <v>-263.89999999999986</v>
      </c>
      <c r="E36" s="39"/>
      <c r="F36" s="3" t="s">
        <v>24</v>
      </c>
      <c r="G36" s="85">
        <v>292101.90000000002</v>
      </c>
      <c r="H36" s="85">
        <v>241520.7</v>
      </c>
      <c r="I36" s="57">
        <f t="shared" si="1"/>
        <v>50581.200000000012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4847671.4000000004</v>
      </c>
      <c r="H38" s="16">
        <f>SUM(H31:H37)</f>
        <v>4797468.4000000004</v>
      </c>
      <c r="I38" s="16">
        <f>+G38-H38</f>
        <v>50203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7983298.5000000009</v>
      </c>
      <c r="C40" s="38">
        <f>+C36+C34+C32+C30+C27+C21+C14+C12</f>
        <v>7958941.1999999993</v>
      </c>
      <c r="D40" s="38">
        <f>+B40-C40</f>
        <v>24357.300000001676</v>
      </c>
      <c r="E40" s="39"/>
      <c r="F40" s="3" t="s">
        <v>57</v>
      </c>
      <c r="G40" s="38">
        <f>+G27+G38</f>
        <v>7983298.5</v>
      </c>
      <c r="H40" s="38">
        <f>+H27+H38</f>
        <v>7958941.2000000002</v>
      </c>
      <c r="I40" s="38">
        <f>+G40-H40</f>
        <v>24357.299999999814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0F8E-A69C-46EC-9D83-A36B847CCC52}">
  <dimension ref="A1:C144"/>
  <sheetViews>
    <sheetView topLeftCell="A31" workbookViewId="0">
      <selection activeCell="C9" sqref="C9"/>
    </sheetView>
  </sheetViews>
  <sheetFormatPr baseColWidth="10" defaultColWidth="8" defaultRowHeight="12.75" x14ac:dyDescent="0.25"/>
  <cols>
    <col min="1" max="1" width="87" style="20" customWidth="1"/>
    <col min="2" max="2" width="6.7109375" style="93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94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44835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80670.399999999994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5080.5</v>
      </c>
    </row>
    <row r="15" spans="1:3" ht="13.5" customHeight="1" x14ac:dyDescent="0.25">
      <c r="A15" s="3" t="s">
        <v>8</v>
      </c>
      <c r="C15" s="28">
        <v>842.2</v>
      </c>
    </row>
    <row r="16" spans="1:3" ht="13.5" customHeight="1" x14ac:dyDescent="0.25">
      <c r="A16" s="29"/>
      <c r="C16" s="30">
        <f>SUM(C12:C15)</f>
        <v>86593.099999999991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7369.6</v>
      </c>
    </row>
    <row r="20" spans="1:3" ht="15" x14ac:dyDescent="0.25">
      <c r="A20" s="3" t="s">
        <v>11</v>
      </c>
      <c r="C20" s="28">
        <v>10251.6</v>
      </c>
    </row>
    <row r="21" spans="1:3" x14ac:dyDescent="0.25">
      <c r="A21" s="3"/>
      <c r="C21" s="30">
        <f>SUM(C19:C20)</f>
        <v>17621.2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68971.899999999994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14580.6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54391.299999999996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14906.5</v>
      </c>
    </row>
    <row r="33" spans="1:3" x14ac:dyDescent="0.25">
      <c r="A33" s="3" t="s">
        <v>17</v>
      </c>
      <c r="C33" s="25">
        <v>212.9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6668.6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1763.1</v>
      </c>
    </row>
    <row r="39" spans="1:3" x14ac:dyDescent="0.25">
      <c r="A39" s="3" t="s">
        <v>21</v>
      </c>
      <c r="C39" s="25">
        <v>609.29999999999995</v>
      </c>
    </row>
    <row r="40" spans="1:3" x14ac:dyDescent="0.25">
      <c r="A40" s="3" t="s">
        <v>22</v>
      </c>
      <c r="C40" s="25">
        <v>21021.4</v>
      </c>
    </row>
    <row r="41" spans="1:3" ht="15" x14ac:dyDescent="0.25">
      <c r="A41" s="3" t="s">
        <v>23</v>
      </c>
      <c r="C41" s="70">
        <v>4309.8</v>
      </c>
    </row>
    <row r="42" spans="1:3" x14ac:dyDescent="0.25">
      <c r="A42" s="3"/>
      <c r="C42" s="25">
        <f>SUM(C38:C41)</f>
        <v>27703.600000000002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48475.699999999983</v>
      </c>
    </row>
    <row r="45" spans="1:3" s="3" customFormat="1" x14ac:dyDescent="0.25">
      <c r="B45" s="93"/>
      <c r="C45" s="25"/>
    </row>
    <row r="46" spans="1:3" s="3" customFormat="1" x14ac:dyDescent="0.25">
      <c r="A46" s="3" t="s">
        <v>25</v>
      </c>
      <c r="B46" s="93"/>
      <c r="C46" s="25"/>
    </row>
    <row r="47" spans="1:3" s="3" customFormat="1" ht="15" x14ac:dyDescent="0.25">
      <c r="A47" s="3" t="s">
        <v>26</v>
      </c>
      <c r="B47" s="93"/>
      <c r="C47" s="28">
        <v>0</v>
      </c>
    </row>
    <row r="48" spans="1:3" s="3" customFormat="1" x14ac:dyDescent="0.25">
      <c r="A48" s="37"/>
      <c r="B48" s="93"/>
      <c r="C48" s="25"/>
    </row>
    <row r="49" spans="1:3" s="3" customFormat="1" ht="15" x14ac:dyDescent="0.25">
      <c r="A49" s="3" t="s">
        <v>27</v>
      </c>
      <c r="B49" s="1"/>
      <c r="C49" s="38">
        <f>+C44+C47</f>
        <v>48475.699999999983</v>
      </c>
    </row>
    <row r="50" spans="1:3" s="3" customFormat="1" x14ac:dyDescent="0.25">
      <c r="B50" s="93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55" spans="1:3" x14ac:dyDescent="0.25">
      <c r="C55" s="90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3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2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BE34-D7BA-405F-A350-EE45E7709B48}">
  <dimension ref="A1:I43"/>
  <sheetViews>
    <sheetView topLeftCell="C19" workbookViewId="0">
      <selection activeCell="G36" sqref="G3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97</v>
      </c>
      <c r="C10" s="13" t="s">
        <v>92</v>
      </c>
      <c r="D10" s="13" t="s">
        <v>32</v>
      </c>
      <c r="F10" s="40" t="s">
        <v>33</v>
      </c>
      <c r="G10" s="13" t="s">
        <v>97</v>
      </c>
      <c r="H10" s="13" t="s">
        <v>92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294985.09999999998</v>
      </c>
      <c r="C12" s="30">
        <v>330332.2</v>
      </c>
      <c r="D12" s="30">
        <f>+B12-C12</f>
        <v>-35347.100000000035</v>
      </c>
      <c r="F12" s="46" t="s">
        <v>69</v>
      </c>
      <c r="G12" s="42">
        <f>+G14+G15</f>
        <v>868221</v>
      </c>
      <c r="H12" s="42">
        <f>+H14+H15</f>
        <v>858873.1</v>
      </c>
      <c r="I12" s="55">
        <f>+G12-H12</f>
        <v>9347.9000000000233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546593.1</v>
      </c>
      <c r="C14" s="43">
        <f>SUM(C16:C19)</f>
        <v>532230.40000000002</v>
      </c>
      <c r="D14" s="43">
        <f>+B14-C14</f>
        <v>14362.699999999953</v>
      </c>
      <c r="F14" s="46" t="s">
        <v>58</v>
      </c>
      <c r="G14" s="30">
        <v>1102.9000000000001</v>
      </c>
      <c r="H14" s="30">
        <v>1121</v>
      </c>
      <c r="I14" s="55">
        <f>+G14-H14</f>
        <v>-18.099999999999909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867118.1</v>
      </c>
      <c r="H15" s="25">
        <v>857752.1</v>
      </c>
      <c r="I15" s="55">
        <f>+G15-H15</f>
        <v>9366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546593.1</v>
      </c>
      <c r="C17" s="25">
        <v>532230.40000000002</v>
      </c>
      <c r="D17" s="25">
        <f t="shared" si="0"/>
        <v>14362.699999999953</v>
      </c>
      <c r="E17" s="39"/>
      <c r="F17" s="76" t="s">
        <v>35</v>
      </c>
      <c r="G17" s="25">
        <v>1009906.9</v>
      </c>
      <c r="H17" s="25">
        <v>1060134.7</v>
      </c>
      <c r="I17" s="25">
        <f>+G17-H17</f>
        <v>-50227.79999999993</v>
      </c>
    </row>
    <row r="18" spans="1:9" x14ac:dyDescent="0.25">
      <c r="A18" s="3" t="s">
        <v>40</v>
      </c>
      <c r="B18" s="25">
        <v>202.4</v>
      </c>
      <c r="C18" s="25">
        <v>202.4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-202.4</v>
      </c>
      <c r="C19" s="28">
        <v>-202.4</v>
      </c>
      <c r="D19" s="78">
        <f t="shared" si="0"/>
        <v>0</v>
      </c>
      <c r="E19" s="44"/>
      <c r="F19" s="76" t="s">
        <v>38</v>
      </c>
      <c r="G19" s="25">
        <v>30051.4</v>
      </c>
      <c r="H19" s="25">
        <v>34699.800000000003</v>
      </c>
      <c r="I19" s="25">
        <f>+G19-H19</f>
        <v>-4648.4000000000015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6937756.5</v>
      </c>
      <c r="C21" s="25">
        <f>SUM(C23:C25)</f>
        <v>6955663.4000000004</v>
      </c>
      <c r="D21" s="25">
        <f>+B21-C21</f>
        <v>-17906.900000000373</v>
      </c>
      <c r="F21" s="77" t="s">
        <v>41</v>
      </c>
      <c r="G21" s="42">
        <v>3660.9</v>
      </c>
      <c r="H21" s="42">
        <v>3419.8</v>
      </c>
      <c r="I21" s="25">
        <f>+G21-H21</f>
        <v>241.09999999999991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8345365.7000000002</v>
      </c>
      <c r="C23" s="25">
        <v>8348670.7999999998</v>
      </c>
      <c r="D23" s="25">
        <f>+B23-C23</f>
        <v>-3305.0999999996275</v>
      </c>
      <c r="F23" s="3" t="s">
        <v>47</v>
      </c>
      <c r="G23" s="25">
        <v>1396.5</v>
      </c>
      <c r="H23" s="25">
        <v>1398.8</v>
      </c>
      <c r="I23" s="25">
        <f>+G23-H23</f>
        <v>-2.2999999999999545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-1407609.2</v>
      </c>
      <c r="C25" s="25">
        <v>-1393007.4</v>
      </c>
      <c r="D25" s="25">
        <f>+B25-C25</f>
        <v>-14601.800000000047</v>
      </c>
      <c r="F25" s="3" t="s">
        <v>45</v>
      </c>
      <c r="G25" s="16">
        <v>1159059.1000000001</v>
      </c>
      <c r="H25" s="16">
        <v>1177100.8999999999</v>
      </c>
      <c r="I25" s="57">
        <f>+G25-H25</f>
        <v>-18041.799999999814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148882.6</v>
      </c>
      <c r="C27" s="48">
        <v>124382.7</v>
      </c>
      <c r="D27" s="25">
        <f>+B27-C27</f>
        <v>24499.900000000009</v>
      </c>
      <c r="E27" s="39"/>
      <c r="F27" s="3" t="s">
        <v>49</v>
      </c>
      <c r="G27" s="16">
        <f>SUM(G14:G26)</f>
        <v>3072295.8</v>
      </c>
      <c r="H27" s="16">
        <f>SUM(H14:H26)</f>
        <v>3135627.0999999996</v>
      </c>
      <c r="I27" s="16">
        <f>+G27-H27</f>
        <v>-63331.299999999814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91">
        <v>34658.6</v>
      </c>
      <c r="C30" s="91">
        <v>34437.199999999997</v>
      </c>
      <c r="D30" s="25">
        <f>+B30-C30</f>
        <v>221.40000000000146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4369.8</v>
      </c>
      <c r="C34" s="48">
        <v>4881.2</v>
      </c>
      <c r="D34" s="25">
        <f>+B34-C34</f>
        <v>-511.39999999999964</v>
      </c>
      <c r="E34" s="39"/>
      <c r="F34" s="3" t="s">
        <v>63</v>
      </c>
      <c r="G34" s="42">
        <v>11122.3</v>
      </c>
      <c r="H34" s="42">
        <v>11122.3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1197.2</v>
      </c>
      <c r="C36" s="51">
        <v>1371.4</v>
      </c>
      <c r="D36" s="51">
        <f>+B36-C36</f>
        <v>-174.20000000000005</v>
      </c>
      <c r="E36" s="39"/>
      <c r="F36" s="3" t="s">
        <v>24</v>
      </c>
      <c r="G36" s="85">
        <v>340577.6</v>
      </c>
      <c r="H36" s="85">
        <v>292101.90000000002</v>
      </c>
      <c r="I36" s="57">
        <f t="shared" si="1"/>
        <v>48475.699999999953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4896147.0999999996</v>
      </c>
      <c r="H38" s="16">
        <f>SUM(H31:H37)</f>
        <v>4847671.4000000004</v>
      </c>
      <c r="I38" s="16">
        <f>+G38-H38</f>
        <v>48475.699999999255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7968442.8999999994</v>
      </c>
      <c r="C40" s="38">
        <f>+C36+C34+C32+C30+C27+C21+C14+C12</f>
        <v>7983298.5000000009</v>
      </c>
      <c r="D40" s="38">
        <f>+B40-C40</f>
        <v>-14855.60000000149</v>
      </c>
      <c r="E40" s="39"/>
      <c r="F40" s="3" t="s">
        <v>57</v>
      </c>
      <c r="G40" s="38">
        <f>+G27+G38</f>
        <v>7968442.8999999994</v>
      </c>
      <c r="H40" s="38">
        <f>+H27+H38</f>
        <v>7983298.5</v>
      </c>
      <c r="I40" s="38">
        <f>+G40-H40</f>
        <v>-14855.600000000559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topLeftCell="A36" workbookViewId="0">
      <selection activeCell="C50" sqref="C50"/>
    </sheetView>
  </sheetViews>
  <sheetFormatPr baseColWidth="10" defaultColWidth="8" defaultRowHeight="12.75" x14ac:dyDescent="0.25"/>
  <cols>
    <col min="1" max="1" width="87" style="20" customWidth="1"/>
    <col min="2" max="2" width="6.7109375" style="75" customWidth="1"/>
    <col min="3" max="3" width="28.140625" style="68" customWidth="1"/>
    <col min="4" max="16384" width="8" style="20"/>
  </cols>
  <sheetData>
    <row r="1" spans="1:4" s="19" customFormat="1" ht="15.75" x14ac:dyDescent="0.25">
      <c r="A1" s="17" t="s">
        <v>0</v>
      </c>
      <c r="B1" s="18"/>
      <c r="C1" s="63"/>
    </row>
    <row r="2" spans="1:4" s="19" customFormat="1" ht="15.75" x14ac:dyDescent="0.25">
      <c r="A2" s="17" t="s">
        <v>1</v>
      </c>
      <c r="B2" s="18"/>
      <c r="C2" s="63"/>
    </row>
    <row r="3" spans="1:4" x14ac:dyDescent="0.25">
      <c r="A3" s="17"/>
      <c r="B3" s="17"/>
      <c r="C3" s="64"/>
    </row>
    <row r="4" spans="1:4" s="22" customFormat="1" ht="14.25" x14ac:dyDescent="0.25">
      <c r="A4" s="17" t="s">
        <v>2</v>
      </c>
      <c r="B4" s="21"/>
      <c r="C4" s="65"/>
    </row>
    <row r="5" spans="1:4" s="22" customFormat="1" ht="14.25" x14ac:dyDescent="0.25">
      <c r="A5" s="17" t="s">
        <v>95</v>
      </c>
      <c r="B5" s="21"/>
      <c r="C5" s="65"/>
    </row>
    <row r="6" spans="1:4" s="21" customFormat="1" ht="14.25" x14ac:dyDescent="0.25">
      <c r="A6" s="23" t="s">
        <v>3</v>
      </c>
      <c r="B6" s="24"/>
      <c r="C6" s="66"/>
    </row>
    <row r="7" spans="1:4" s="17" customFormat="1" x14ac:dyDescent="0.25">
      <c r="B7" s="1"/>
      <c r="C7" s="64"/>
    </row>
    <row r="8" spans="1:4" s="17" customFormat="1" x14ac:dyDescent="0.25">
      <c r="B8" s="1"/>
      <c r="C8" s="64"/>
    </row>
    <row r="9" spans="1:4" x14ac:dyDescent="0.25">
      <c r="B9" s="1"/>
      <c r="C9" s="67">
        <v>44835</v>
      </c>
    </row>
    <row r="11" spans="1:4" x14ac:dyDescent="0.25">
      <c r="A11" s="20" t="s">
        <v>4</v>
      </c>
    </row>
    <row r="12" spans="1:4" x14ac:dyDescent="0.25">
      <c r="A12" s="3" t="s">
        <v>5</v>
      </c>
      <c r="C12" s="69">
        <f>+'ER Enero'!C12+'ER Febrero'!C12+'ER Marzo'!C12+'ER Abril'!C12+'ER Mayo'!C12+'ER Junio'!C12+'ER Julio'!C12+'ER Agosto'!C12+'ER Septiembre'!C12+'ER Octubre'!C12</f>
        <v>709340</v>
      </c>
    </row>
    <row r="13" spans="1:4" x14ac:dyDescent="0.25">
      <c r="A13" s="3" t="s">
        <v>6</v>
      </c>
      <c r="C13" s="69">
        <f>+'ER Enero'!C13+'ER Febrero'!C13+'ER Marzo'!C13+'ER Abril'!C13+'ER Mayo'!C13+'ER Junio'!C13+'ER Julio'!C13+'ER Agosto'!C13+'ER Septiembre'!C13+'ER Octubre'!C13</f>
        <v>-3.5</v>
      </c>
      <c r="D13" s="47"/>
    </row>
    <row r="14" spans="1:4" x14ac:dyDescent="0.25">
      <c r="A14" s="3" t="s">
        <v>7</v>
      </c>
      <c r="C14" s="69">
        <f>+'ER Enero'!C14+'ER Febrero'!C14+'ER Marzo'!C14+'ER Abril'!C14+'ER Mayo'!C14+'ER Junio'!C14+'ER Julio'!C14+'ER Agosto'!C14+'ER Septiembre'!C14+'ER Octubre'!C14</f>
        <v>29733.699999999997</v>
      </c>
    </row>
    <row r="15" spans="1:4" ht="13.5" customHeight="1" x14ac:dyDescent="0.25">
      <c r="A15" s="3" t="s">
        <v>8</v>
      </c>
      <c r="C15" s="70">
        <f>+'ER Enero'!C15+'ER Febrero'!C15+'ER Marzo'!C15+'ER Abril'!C15+'ER Mayo'!C15+'ER Junio'!C15+'ER Julio'!C15+'ER Agosto'!C15+'ER Septiembre'!C15+'ER Octubre'!C15</f>
        <v>7947.2</v>
      </c>
    </row>
    <row r="16" spans="1:4" ht="13.5" customHeight="1" x14ac:dyDescent="0.25">
      <c r="A16" s="29"/>
      <c r="C16" s="71">
        <f>SUM(C12:C15)</f>
        <v>747017.39999999991</v>
      </c>
    </row>
    <row r="17" spans="1:6" x14ac:dyDescent="0.25">
      <c r="A17" s="31"/>
      <c r="C17" s="69"/>
    </row>
    <row r="18" spans="1:6" x14ac:dyDescent="0.25">
      <c r="A18" s="3" t="s">
        <v>9</v>
      </c>
    </row>
    <row r="19" spans="1:6" x14ac:dyDescent="0.25">
      <c r="A19" s="3" t="s">
        <v>10</v>
      </c>
      <c r="C19" s="69">
        <f>+'ER Enero'!C19+'ER Febrero'!C19+'ER Marzo'!C19+'ER Abril'!C19+'ER Mayo'!C19+'ER Junio'!C19+'ER Julio'!C19+'ER Agosto'!C19+'ER Septiembre'!C19+'ER Octubre'!C19</f>
        <v>71891.399999999994</v>
      </c>
    </row>
    <row r="20" spans="1:6" ht="15" x14ac:dyDescent="0.25">
      <c r="A20" s="3" t="s">
        <v>11</v>
      </c>
      <c r="C20" s="70">
        <f>+'ER Enero'!C20+'ER Febrero'!C20+'ER Marzo'!C20+'ER Abril'!C20+'ER Mayo'!C20+'ER Junio'!C20+'ER Julio'!C20+'ER Agosto'!C20+'ER Septiembre'!C20+'ER Octubre'!C20</f>
        <v>88693.900000000023</v>
      </c>
    </row>
    <row r="21" spans="1:6" x14ac:dyDescent="0.25">
      <c r="A21" s="3"/>
      <c r="B21" s="81"/>
      <c r="C21" s="71">
        <f>SUM(C19:C20)</f>
        <v>160585.30000000002</v>
      </c>
    </row>
    <row r="22" spans="1:6" x14ac:dyDescent="0.25">
      <c r="A22" s="3"/>
      <c r="C22" s="69"/>
    </row>
    <row r="23" spans="1:6" x14ac:dyDescent="0.25">
      <c r="A23" s="3" t="s">
        <v>12</v>
      </c>
      <c r="C23" s="69">
        <f>SUM(C16-C21)</f>
        <v>586432.09999999986</v>
      </c>
    </row>
    <row r="24" spans="1:6" x14ac:dyDescent="0.25">
      <c r="A24" s="3"/>
      <c r="C24" s="69"/>
    </row>
    <row r="25" spans="1:6" x14ac:dyDescent="0.25">
      <c r="A25" s="3" t="s">
        <v>13</v>
      </c>
      <c r="C25" s="69"/>
    </row>
    <row r="26" spans="1:6" ht="15" x14ac:dyDescent="0.25">
      <c r="A26" s="3" t="s">
        <v>14</v>
      </c>
      <c r="C26" s="70">
        <f>+'ER Enero'!C26+'ER Febrero'!C26+'ER Marzo'!C26+'ER Abril'!C26+'ER Mayo'!C26+'ER Junio'!C26+'ER Julio'!C26+'ER Agosto'!C26+'ER Septiembre'!C26+'ER Octubre'!C26</f>
        <v>308992</v>
      </c>
      <c r="E26" s="68"/>
      <c r="F26" s="68"/>
    </row>
    <row r="27" spans="1:6" x14ac:dyDescent="0.25">
      <c r="A27" s="3"/>
      <c r="C27" s="69"/>
    </row>
    <row r="28" spans="1:6" x14ac:dyDescent="0.25">
      <c r="A28" s="3" t="s">
        <v>15</v>
      </c>
      <c r="C28" s="69">
        <f>+C23-C26</f>
        <v>277440.09999999986</v>
      </c>
    </row>
    <row r="29" spans="1:6" x14ac:dyDescent="0.25">
      <c r="A29" s="3"/>
      <c r="C29" s="69"/>
    </row>
    <row r="31" spans="1:6" x14ac:dyDescent="0.25">
      <c r="A31" s="3"/>
      <c r="C31" s="69">
        <f>+'ER Enero'!C31</f>
        <v>0</v>
      </c>
    </row>
    <row r="32" spans="1:6" x14ac:dyDescent="0.25">
      <c r="A32" s="3" t="s">
        <v>16</v>
      </c>
      <c r="C32" s="69">
        <f>+'ER Enero'!C32+'ER Febrero'!C32+'ER Marzo'!C32+'ER Abril'!C32+'ER Mayo'!C32+'ER Junio'!C32+'ER Julio'!C32+'ER Agosto'!C32+'ER Septiembre'!C32+'ER Octubre'!C32</f>
        <v>153208.09999999998</v>
      </c>
    </row>
    <row r="33" spans="1:6" x14ac:dyDescent="0.25">
      <c r="A33" s="3" t="s">
        <v>17</v>
      </c>
      <c r="C33" s="69">
        <f>+'ER Enero'!C33+'ER Febrero'!C33+'ER Marzo'!C33+'ER Abril'!C33+'ER Mayo'!C33+'ER Junio'!C33+'ER Julio'!C33+'ER Agosto'!C33+'ER Septiembre'!C33+'ER Octubre'!C33</f>
        <v>881.39999999999986</v>
      </c>
    </row>
    <row r="34" spans="1:6" x14ac:dyDescent="0.25">
      <c r="A34" s="3"/>
      <c r="C34" s="69">
        <f>+'ER Enero'!C34+'ER Febrero'!C34+'ER Marzo'!C34+'ER Abril'!C34+'ER Mayo'!C34</f>
        <v>0</v>
      </c>
    </row>
    <row r="35" spans="1:6" x14ac:dyDescent="0.25">
      <c r="A35" s="3" t="s">
        <v>18</v>
      </c>
      <c r="C35" s="69">
        <f>+'ER Enero'!C35+'ER Febrero'!C35+'ER Marzo'!C35+'ER Abril'!C35+'ER Mayo'!C35+'ER Junio'!C35+'ER Julio'!C35+'ER Agosto'!C35+'ER Septiembre'!C35+'ER Octubre'!C35+0.2</f>
        <v>98723.200000000012</v>
      </c>
      <c r="E35" s="68"/>
      <c r="F35" s="68"/>
    </row>
    <row r="36" spans="1:6" x14ac:dyDescent="0.25">
      <c r="A36" s="3"/>
      <c r="C36" s="69">
        <f>+'ER Enero'!C36+'ER Febrero'!C36+'ER Marzo'!C36+'ER Abril'!C36+'ER Mayo'!C36</f>
        <v>0</v>
      </c>
    </row>
    <row r="37" spans="1:6" x14ac:dyDescent="0.25">
      <c r="A37" s="3" t="s">
        <v>19</v>
      </c>
    </row>
    <row r="38" spans="1:6" x14ac:dyDescent="0.25">
      <c r="A38" s="60" t="s">
        <v>20</v>
      </c>
      <c r="C38" s="69">
        <f>+'ER Enero'!C38+'ER Febrero'!C38+'ER Marzo'!C38+'ER Abril'!C38+'ER Mayo'!C38+'ER Junio'!C38+'ER Julio'!C38+'ER Agosto'!C38+'ER Septiembre'!C38+'ER Octubre'!C38</f>
        <v>17805.8</v>
      </c>
    </row>
    <row r="39" spans="1:6" x14ac:dyDescent="0.25">
      <c r="A39" s="60" t="s">
        <v>21</v>
      </c>
      <c r="C39" s="69">
        <f>+'ER Enero'!C39+'ER Febrero'!C39+'ER Marzo'!C39+'ER Abril'!C39+'ER Mayo'!C39+'ER Junio'!C39+'ER Julio'!C39+'ER Agosto'!C39+'ER Septiembre'!C39+'ER Octubre'!C39</f>
        <v>5650.4</v>
      </c>
    </row>
    <row r="40" spans="1:6" x14ac:dyDescent="0.25">
      <c r="A40" s="60" t="s">
        <v>22</v>
      </c>
      <c r="C40" s="69">
        <f>+'ER Enero'!C40+'ER Febrero'!C40+'ER Marzo'!C40+'ER Abril'!C40+'ER Mayo'!C40+'ER Junio'!C40+'ER Julio'!C40+'ER Agosto'!C40+'ER Septiembre'!C40+'ER Octubre'!C40</f>
        <v>139277.9</v>
      </c>
    </row>
    <row r="41" spans="1:6" ht="15" x14ac:dyDescent="0.25">
      <c r="A41" s="60" t="s">
        <v>23</v>
      </c>
      <c r="C41" s="70">
        <f>+'ER Enero'!C41+'ER Febrero'!C41+'ER Marzo'!C41+'ER Abril'!C41+'ER Mayo'!C41+'ER Junio'!C41+'ER Julio'!C41+'ER Agosto'!C41+'ER Septiembre'!C41+'ER Octubre'!C41</f>
        <v>26941.1</v>
      </c>
    </row>
    <row r="42" spans="1:6" x14ac:dyDescent="0.25">
      <c r="A42" s="3"/>
      <c r="C42" s="69">
        <f>SUM(C38:C41)</f>
        <v>189675.19999999998</v>
      </c>
    </row>
    <row r="43" spans="1:6" x14ac:dyDescent="0.25">
      <c r="A43" s="3"/>
      <c r="C43" s="69"/>
    </row>
    <row r="44" spans="1:6" x14ac:dyDescent="0.25">
      <c r="A44" s="3" t="s">
        <v>24</v>
      </c>
      <c r="C44" s="69">
        <f>+C28+C32+C33+C35-C42</f>
        <v>340577.59999999986</v>
      </c>
    </row>
    <row r="45" spans="1:6" s="3" customFormat="1" x14ac:dyDescent="0.25">
      <c r="B45" s="75"/>
      <c r="C45" s="69"/>
    </row>
    <row r="46" spans="1:6" s="3" customFormat="1" x14ac:dyDescent="0.25">
      <c r="A46" s="3" t="s">
        <v>25</v>
      </c>
      <c r="B46" s="75"/>
      <c r="C46" s="69"/>
    </row>
    <row r="47" spans="1:6" s="3" customFormat="1" ht="15" x14ac:dyDescent="0.25">
      <c r="A47" s="3" t="s">
        <v>26</v>
      </c>
      <c r="B47" s="75"/>
      <c r="C47" s="70">
        <v>-378.2</v>
      </c>
    </row>
    <row r="48" spans="1:6" s="3" customFormat="1" x14ac:dyDescent="0.25">
      <c r="A48" s="37"/>
      <c r="B48" s="75"/>
      <c r="C48" s="69"/>
    </row>
    <row r="49" spans="1:3" s="3" customFormat="1" ht="15" x14ac:dyDescent="0.25">
      <c r="A49" s="3" t="s">
        <v>27</v>
      </c>
      <c r="B49" s="1"/>
      <c r="C49" s="72">
        <f>+C44+C47</f>
        <v>340199.39999999985</v>
      </c>
    </row>
    <row r="50" spans="1:3" s="3" customFormat="1" x14ac:dyDescent="0.25">
      <c r="B50" s="75"/>
      <c r="C50" s="69"/>
    </row>
    <row r="51" spans="1:3" x14ac:dyDescent="0.25">
      <c r="C51" s="73"/>
    </row>
    <row r="52" spans="1:3" x14ac:dyDescent="0.25">
      <c r="C52" s="74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5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79" customWidth="1"/>
    <col min="3" max="3" width="28.140625" style="20" customWidth="1"/>
    <col min="4" max="4" width="13" style="20" bestFit="1" customWidth="1"/>
    <col min="5" max="16384" width="8" style="20"/>
  </cols>
  <sheetData>
    <row r="1" spans="1:6" s="19" customFormat="1" ht="15.75" x14ac:dyDescent="0.25">
      <c r="A1" s="17" t="s">
        <v>0</v>
      </c>
      <c r="B1" s="18"/>
      <c r="C1" s="18"/>
    </row>
    <row r="2" spans="1:6" s="19" customFormat="1" ht="15.75" x14ac:dyDescent="0.25">
      <c r="A2" s="17" t="s">
        <v>1</v>
      </c>
      <c r="B2" s="18"/>
      <c r="C2" s="18"/>
    </row>
    <row r="3" spans="1:6" x14ac:dyDescent="0.25">
      <c r="A3" s="17"/>
      <c r="B3" s="17"/>
      <c r="C3" s="17"/>
    </row>
    <row r="4" spans="1:6" s="22" customFormat="1" ht="14.25" x14ac:dyDescent="0.25">
      <c r="A4" s="17" t="s">
        <v>2</v>
      </c>
      <c r="B4" s="21"/>
      <c r="C4" s="21"/>
    </row>
    <row r="5" spans="1:6" s="22" customFormat="1" ht="14.25" x14ac:dyDescent="0.25">
      <c r="A5" s="17" t="s">
        <v>70</v>
      </c>
      <c r="B5" s="21"/>
      <c r="C5" s="21"/>
    </row>
    <row r="6" spans="1:6" s="21" customFormat="1" ht="14.25" x14ac:dyDescent="0.25">
      <c r="A6" s="23" t="s">
        <v>3</v>
      </c>
      <c r="B6" s="24"/>
      <c r="C6" s="24"/>
    </row>
    <row r="7" spans="1:6" s="17" customFormat="1" x14ac:dyDescent="0.25">
      <c r="B7" s="1"/>
    </row>
    <row r="8" spans="1:6" s="17" customFormat="1" x14ac:dyDescent="0.25">
      <c r="B8" s="1"/>
    </row>
    <row r="9" spans="1:6" x14ac:dyDescent="0.25">
      <c r="B9" s="1"/>
      <c r="C9" s="2">
        <v>44593</v>
      </c>
    </row>
    <row r="11" spans="1:6" x14ac:dyDescent="0.25">
      <c r="A11" s="20" t="s">
        <v>4</v>
      </c>
    </row>
    <row r="12" spans="1:6" x14ac:dyDescent="0.25">
      <c r="A12" s="3" t="s">
        <v>5</v>
      </c>
      <c r="C12" s="25">
        <v>57311.9</v>
      </c>
    </row>
    <row r="13" spans="1:6" x14ac:dyDescent="0.25">
      <c r="A13" s="3" t="s">
        <v>6</v>
      </c>
      <c r="C13" s="25">
        <v>0</v>
      </c>
      <c r="F13" s="27"/>
    </row>
    <row r="14" spans="1:6" x14ac:dyDescent="0.25">
      <c r="A14" s="3" t="s">
        <v>7</v>
      </c>
      <c r="C14" s="25">
        <v>1560.3</v>
      </c>
    </row>
    <row r="15" spans="1:6" ht="13.5" customHeight="1" x14ac:dyDescent="0.25">
      <c r="A15" s="3" t="s">
        <v>8</v>
      </c>
      <c r="C15" s="28">
        <v>903.7</v>
      </c>
    </row>
    <row r="16" spans="1:6" ht="13.5" customHeight="1" x14ac:dyDescent="0.25">
      <c r="A16" s="29"/>
      <c r="C16" s="30">
        <f>SUM(C12:C15)</f>
        <v>59775.9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6580.6</v>
      </c>
    </row>
    <row r="20" spans="1:4" ht="15" x14ac:dyDescent="0.25">
      <c r="A20" s="3" t="s">
        <v>11</v>
      </c>
      <c r="C20" s="28">
        <v>7526.2000000000007</v>
      </c>
    </row>
    <row r="21" spans="1:4" x14ac:dyDescent="0.25">
      <c r="A21" s="3"/>
      <c r="B21" s="81"/>
      <c r="C21" s="30">
        <f>SUM(C19:C20)</f>
        <v>14106.800000000001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45669.1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51807.199999999997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-6138.0999999999985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11145.4</v>
      </c>
    </row>
    <row r="33" spans="1:4" x14ac:dyDescent="0.25">
      <c r="A33" s="3" t="s">
        <v>17</v>
      </c>
      <c r="C33" s="25">
        <v>-64.900000000000006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9621.4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1666.6</v>
      </c>
    </row>
    <row r="39" spans="1:4" x14ac:dyDescent="0.25">
      <c r="A39" s="3" t="s">
        <v>21</v>
      </c>
      <c r="C39" s="25">
        <v>570.79999999999995</v>
      </c>
    </row>
    <row r="40" spans="1:4" x14ac:dyDescent="0.25">
      <c r="A40" s="3" t="s">
        <v>22</v>
      </c>
      <c r="C40" s="25">
        <v>10109.9</v>
      </c>
    </row>
    <row r="41" spans="1:4" ht="15" x14ac:dyDescent="0.25">
      <c r="A41" s="3" t="s">
        <v>23</v>
      </c>
      <c r="C41" s="28">
        <v>2413.6999999999998</v>
      </c>
      <c r="D41" s="47"/>
    </row>
    <row r="42" spans="1:4" x14ac:dyDescent="0.25">
      <c r="A42" s="3"/>
      <c r="C42" s="25">
        <f>SUM(C38:C41)</f>
        <v>14761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-197.19999999999891</v>
      </c>
    </row>
    <row r="45" spans="1:4" s="3" customFormat="1" x14ac:dyDescent="0.25">
      <c r="B45" s="79"/>
      <c r="C45" s="25"/>
    </row>
    <row r="46" spans="1:4" s="3" customFormat="1" x14ac:dyDescent="0.25">
      <c r="A46" s="3" t="s">
        <v>25</v>
      </c>
      <c r="B46" s="79"/>
      <c r="C46" s="25"/>
    </row>
    <row r="47" spans="1:4" s="3" customFormat="1" ht="15" x14ac:dyDescent="0.25">
      <c r="A47" s="3" t="s">
        <v>26</v>
      </c>
      <c r="B47" s="79"/>
      <c r="C47" s="28">
        <v>0</v>
      </c>
    </row>
    <row r="48" spans="1:4" s="3" customFormat="1" x14ac:dyDescent="0.25">
      <c r="A48" s="37"/>
      <c r="B48" s="79"/>
      <c r="C48" s="25"/>
    </row>
    <row r="49" spans="1:3" s="3" customFormat="1" ht="15" x14ac:dyDescent="0.25">
      <c r="A49" s="3" t="s">
        <v>27</v>
      </c>
      <c r="B49" s="1"/>
      <c r="C49" s="38">
        <f>+C44+C47</f>
        <v>-197.19999999999891</v>
      </c>
    </row>
    <row r="50" spans="1:3" s="3" customFormat="1" x14ac:dyDescent="0.25">
      <c r="B50" s="79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2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80" customWidth="1"/>
    <col min="3" max="3" width="28.140625" style="20" customWidth="1"/>
    <col min="4" max="4" width="13" style="20" bestFit="1" customWidth="1"/>
    <col min="5" max="16384" width="8" style="20"/>
  </cols>
  <sheetData>
    <row r="1" spans="1:5" s="19" customFormat="1" ht="15.75" x14ac:dyDescent="0.25">
      <c r="A1" s="17" t="s">
        <v>0</v>
      </c>
      <c r="B1" s="18"/>
      <c r="C1" s="18"/>
    </row>
    <row r="2" spans="1:5" s="19" customFormat="1" ht="15.75" x14ac:dyDescent="0.25">
      <c r="A2" s="17" t="s">
        <v>1</v>
      </c>
      <c r="B2" s="18"/>
      <c r="C2" s="18"/>
    </row>
    <row r="3" spans="1:5" x14ac:dyDescent="0.25">
      <c r="A3" s="17"/>
      <c r="B3" s="17"/>
      <c r="C3" s="17"/>
    </row>
    <row r="4" spans="1:5" s="22" customFormat="1" ht="14.25" x14ac:dyDescent="0.25">
      <c r="A4" s="17" t="s">
        <v>2</v>
      </c>
      <c r="B4" s="21"/>
      <c r="C4" s="21"/>
    </row>
    <row r="5" spans="1:5" s="22" customFormat="1" ht="14.25" x14ac:dyDescent="0.25">
      <c r="A5" s="17" t="s">
        <v>73</v>
      </c>
      <c r="B5" s="21"/>
      <c r="C5" s="21"/>
    </row>
    <row r="6" spans="1:5" s="21" customFormat="1" ht="14.25" x14ac:dyDescent="0.25">
      <c r="A6" s="23" t="s">
        <v>3</v>
      </c>
      <c r="B6" s="24"/>
      <c r="C6" s="24"/>
    </row>
    <row r="7" spans="1:5" s="17" customFormat="1" x14ac:dyDescent="0.25">
      <c r="B7" s="1"/>
    </row>
    <row r="8" spans="1:5" s="17" customFormat="1" x14ac:dyDescent="0.25">
      <c r="B8" s="1"/>
    </row>
    <row r="9" spans="1:5" x14ac:dyDescent="0.25">
      <c r="B9" s="1"/>
      <c r="C9" s="2">
        <v>44621</v>
      </c>
    </row>
    <row r="11" spans="1:5" x14ac:dyDescent="0.25">
      <c r="A11" s="20" t="s">
        <v>4</v>
      </c>
    </row>
    <row r="12" spans="1:5" x14ac:dyDescent="0.25">
      <c r="A12" s="3" t="s">
        <v>5</v>
      </c>
      <c r="C12" s="25">
        <v>72620.3</v>
      </c>
    </row>
    <row r="13" spans="1:5" x14ac:dyDescent="0.25">
      <c r="A13" s="3" t="s">
        <v>6</v>
      </c>
      <c r="C13" s="25">
        <v>0</v>
      </c>
      <c r="E13" s="27"/>
    </row>
    <row r="14" spans="1:5" x14ac:dyDescent="0.25">
      <c r="A14" s="3" t="s">
        <v>7</v>
      </c>
      <c r="C14" s="25">
        <v>1864.3</v>
      </c>
    </row>
    <row r="15" spans="1:5" ht="13.5" customHeight="1" x14ac:dyDescent="0.25">
      <c r="A15" s="3" t="s">
        <v>8</v>
      </c>
      <c r="C15" s="28">
        <v>508.1</v>
      </c>
    </row>
    <row r="16" spans="1:5" ht="13.5" customHeight="1" x14ac:dyDescent="0.25">
      <c r="A16" s="29"/>
      <c r="C16" s="30">
        <f>SUM(C12:C15)</f>
        <v>74992.700000000012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7303.8</v>
      </c>
    </row>
    <row r="20" spans="1:4" ht="15" x14ac:dyDescent="0.25">
      <c r="A20" s="3" t="s">
        <v>11</v>
      </c>
      <c r="C20" s="28">
        <v>10540.2</v>
      </c>
    </row>
    <row r="21" spans="1:4" x14ac:dyDescent="0.25">
      <c r="A21" s="3"/>
      <c r="B21" s="81"/>
      <c r="C21" s="30">
        <f>SUM(C19:C20)</f>
        <v>17844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57148.700000000012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6433.6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50715.100000000013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8680.2999999999993</v>
      </c>
    </row>
    <row r="33" spans="1:4" x14ac:dyDescent="0.25">
      <c r="A33" s="3" t="s">
        <v>17</v>
      </c>
      <c r="C33" s="25">
        <v>-158.6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5230.8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1722</v>
      </c>
    </row>
    <row r="39" spans="1:4" x14ac:dyDescent="0.25">
      <c r="A39" s="3" t="s">
        <v>21</v>
      </c>
      <c r="C39" s="25">
        <v>579.29999999999995</v>
      </c>
    </row>
    <row r="40" spans="1:4" x14ac:dyDescent="0.25">
      <c r="A40" s="3" t="s">
        <v>22</v>
      </c>
      <c r="C40" s="25">
        <v>11403.7</v>
      </c>
    </row>
    <row r="41" spans="1:4" ht="15" x14ac:dyDescent="0.25">
      <c r="A41" s="3" t="s">
        <v>23</v>
      </c>
      <c r="C41" s="28">
        <v>2546.4</v>
      </c>
      <c r="D41" s="83"/>
    </row>
    <row r="42" spans="1:4" x14ac:dyDescent="0.25">
      <c r="A42" s="3"/>
      <c r="C42" s="25">
        <f>SUM(C38:C41)</f>
        <v>16251.4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48216.200000000012</v>
      </c>
    </row>
    <row r="45" spans="1:4" s="3" customFormat="1" x14ac:dyDescent="0.25">
      <c r="B45" s="80"/>
      <c r="C45" s="25"/>
    </row>
    <row r="46" spans="1:4" s="3" customFormat="1" x14ac:dyDescent="0.25">
      <c r="A46" s="3" t="s">
        <v>25</v>
      </c>
      <c r="B46" s="80"/>
      <c r="C46" s="25"/>
    </row>
    <row r="47" spans="1:4" s="3" customFormat="1" ht="15" x14ac:dyDescent="0.25">
      <c r="A47" s="3" t="s">
        <v>26</v>
      </c>
      <c r="B47" s="80"/>
      <c r="C47" s="28">
        <v>0</v>
      </c>
    </row>
    <row r="48" spans="1:4" s="3" customFormat="1" x14ac:dyDescent="0.25">
      <c r="A48" s="37"/>
      <c r="B48" s="80"/>
      <c r="C48" s="25"/>
    </row>
    <row r="49" spans="1:3" s="3" customFormat="1" ht="15" x14ac:dyDescent="0.25">
      <c r="A49" s="3" t="s">
        <v>27</v>
      </c>
      <c r="B49" s="1"/>
      <c r="C49" s="38">
        <f>+C44+C47</f>
        <v>48216.200000000012</v>
      </c>
    </row>
    <row r="50" spans="1:3" s="3" customFormat="1" x14ac:dyDescent="0.25">
      <c r="B50" s="80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0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1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76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44652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72888.2</v>
      </c>
    </row>
    <row r="13" spans="1:3" x14ac:dyDescent="0.25">
      <c r="A13" s="3" t="s">
        <v>6</v>
      </c>
      <c r="C13" s="25">
        <v>-1.4</v>
      </c>
    </row>
    <row r="14" spans="1:3" x14ac:dyDescent="0.25">
      <c r="A14" s="3" t="s">
        <v>7</v>
      </c>
      <c r="C14" s="25">
        <v>1993</v>
      </c>
    </row>
    <row r="15" spans="1:3" ht="13.5" customHeight="1" x14ac:dyDescent="0.25">
      <c r="A15" s="3" t="s">
        <v>8</v>
      </c>
      <c r="C15" s="28">
        <v>544.70000000000005</v>
      </c>
    </row>
    <row r="16" spans="1:3" ht="13.5" customHeight="1" x14ac:dyDescent="0.25">
      <c r="A16" s="29"/>
      <c r="C16" s="30">
        <f>SUM(C12:C15)</f>
        <v>75424.5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7012.3</v>
      </c>
    </row>
    <row r="20" spans="1:3" ht="15" x14ac:dyDescent="0.25">
      <c r="A20" s="3" t="s">
        <v>11</v>
      </c>
      <c r="C20" s="28">
        <f>5303.9+4117.2</f>
        <v>9421.0999999999985</v>
      </c>
    </row>
    <row r="21" spans="1:3" x14ac:dyDescent="0.25">
      <c r="A21" s="3"/>
      <c r="C21" s="30">
        <f>SUM(C19:C20)</f>
        <v>16433.399999999998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58991.100000000006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110155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-51163.899999999994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11521.8</v>
      </c>
    </row>
    <row r="33" spans="1:3" x14ac:dyDescent="0.25">
      <c r="A33" s="3" t="s">
        <v>17</v>
      </c>
      <c r="C33" s="25">
        <v>218.9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9263.7999999999993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1912.6</v>
      </c>
    </row>
    <row r="39" spans="1:3" x14ac:dyDescent="0.25">
      <c r="A39" s="3" t="s">
        <v>21</v>
      </c>
      <c r="C39" s="25">
        <v>587.6</v>
      </c>
    </row>
    <row r="40" spans="1:3" x14ac:dyDescent="0.25">
      <c r="A40" s="3" t="s">
        <v>22</v>
      </c>
      <c r="C40" s="25">
        <v>10100.9</v>
      </c>
    </row>
    <row r="41" spans="1:3" ht="15" x14ac:dyDescent="0.25">
      <c r="A41" s="3" t="s">
        <v>23</v>
      </c>
      <c r="C41" s="28">
        <v>2416.1</v>
      </c>
    </row>
    <row r="42" spans="1:3" x14ac:dyDescent="0.25">
      <c r="A42" s="3"/>
      <c r="C42" s="25">
        <f>SUM(C38:C41)</f>
        <v>15017.199999999999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-45176.599999999991</v>
      </c>
    </row>
    <row r="45" spans="1:3" s="3" customFormat="1" x14ac:dyDescent="0.25">
      <c r="B45" s="81"/>
      <c r="C45" s="25"/>
    </row>
    <row r="46" spans="1:3" s="3" customFormat="1" x14ac:dyDescent="0.25">
      <c r="A46" s="3" t="s">
        <v>25</v>
      </c>
      <c r="B46" s="81"/>
      <c r="C46" s="25"/>
    </row>
    <row r="47" spans="1:3" s="3" customFormat="1" ht="15" x14ac:dyDescent="0.25">
      <c r="A47" s="3" t="s">
        <v>26</v>
      </c>
      <c r="B47" s="81"/>
      <c r="C47" s="28">
        <v>0</v>
      </c>
    </row>
    <row r="48" spans="1:3" s="3" customFormat="1" x14ac:dyDescent="0.25">
      <c r="A48" s="37"/>
      <c r="B48" s="81"/>
      <c r="C48" s="25"/>
    </row>
    <row r="49" spans="1:3" s="3" customFormat="1" ht="15" x14ac:dyDescent="0.25">
      <c r="A49" s="3" t="s">
        <v>27</v>
      </c>
      <c r="B49" s="1"/>
      <c r="C49" s="38">
        <f>+C44+C47</f>
        <v>-45176.599999999991</v>
      </c>
    </row>
    <row r="50" spans="1:3" s="3" customFormat="1" x14ac:dyDescent="0.25">
      <c r="B50" s="81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1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17" customFormat="1" ht="25.5" x14ac:dyDescent="0.2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>
      <selection activeCell="A32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4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79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44682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69508.5</v>
      </c>
    </row>
    <row r="13" spans="1:3" x14ac:dyDescent="0.25">
      <c r="A13" s="3" t="s">
        <v>6</v>
      </c>
      <c r="C13" s="25">
        <v>-0.6</v>
      </c>
    </row>
    <row r="14" spans="1:3" x14ac:dyDescent="0.25">
      <c r="A14" s="3" t="s">
        <v>7</v>
      </c>
      <c r="C14" s="25">
        <v>2370.6999999999998</v>
      </c>
    </row>
    <row r="15" spans="1:3" ht="13.5" customHeight="1" x14ac:dyDescent="0.25">
      <c r="A15" s="3" t="s">
        <v>8</v>
      </c>
      <c r="C15" s="28">
        <v>680.6</v>
      </c>
    </row>
    <row r="16" spans="1:3" ht="13.5" customHeight="1" x14ac:dyDescent="0.25">
      <c r="A16" s="29"/>
      <c r="C16" s="30">
        <f>SUM(C12:C15)</f>
        <v>72559.199999999997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7236.9</v>
      </c>
    </row>
    <row r="20" spans="1:3" ht="15" x14ac:dyDescent="0.25">
      <c r="A20" s="3" t="s">
        <v>11</v>
      </c>
      <c r="C20" s="28">
        <v>9293.7000000000007</v>
      </c>
    </row>
    <row r="21" spans="1:3" x14ac:dyDescent="0.25">
      <c r="A21" s="3"/>
      <c r="C21" s="30">
        <f>SUM(C19:C20)</f>
        <v>16530.599999999999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56028.6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34775.199999999997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21253.4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14298.4</v>
      </c>
    </row>
    <row r="33" spans="1:3" x14ac:dyDescent="0.25">
      <c r="A33" s="3" t="s">
        <v>17</v>
      </c>
      <c r="C33" s="25">
        <v>-27.4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8070.1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2033.9</v>
      </c>
    </row>
    <row r="39" spans="1:3" x14ac:dyDescent="0.25">
      <c r="A39" s="3" t="s">
        <v>21</v>
      </c>
      <c r="C39" s="25">
        <v>623.20000000000005</v>
      </c>
    </row>
    <row r="40" spans="1:3" x14ac:dyDescent="0.25">
      <c r="A40" s="3" t="s">
        <v>22</v>
      </c>
      <c r="C40" s="25">
        <v>8601.2999999999993</v>
      </c>
    </row>
    <row r="41" spans="1:3" ht="15" x14ac:dyDescent="0.25">
      <c r="A41" s="3" t="s">
        <v>23</v>
      </c>
      <c r="C41" s="70">
        <v>2604.6999999999998</v>
      </c>
    </row>
    <row r="42" spans="1:3" x14ac:dyDescent="0.25">
      <c r="A42" s="3"/>
      <c r="C42" s="25">
        <f>SUM(C38:C41)</f>
        <v>13863.099999999999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29731.4</v>
      </c>
    </row>
    <row r="45" spans="1:3" s="3" customFormat="1" x14ac:dyDescent="0.25">
      <c r="B45" s="84"/>
      <c r="C45" s="25"/>
    </row>
    <row r="46" spans="1:3" s="3" customFormat="1" x14ac:dyDescent="0.25">
      <c r="A46" s="3" t="s">
        <v>25</v>
      </c>
      <c r="B46" s="84"/>
      <c r="C46" s="25"/>
    </row>
    <row r="47" spans="1:3" s="3" customFormat="1" ht="15" x14ac:dyDescent="0.25">
      <c r="A47" s="3" t="s">
        <v>26</v>
      </c>
      <c r="B47" s="84"/>
      <c r="C47" s="28">
        <v>0</v>
      </c>
    </row>
    <row r="48" spans="1:3" s="3" customFormat="1" x14ac:dyDescent="0.25">
      <c r="A48" s="37"/>
      <c r="B48" s="84"/>
      <c r="C48" s="25"/>
    </row>
    <row r="49" spans="1:3" s="3" customFormat="1" ht="15" x14ac:dyDescent="0.25">
      <c r="A49" s="3" t="s">
        <v>27</v>
      </c>
      <c r="B49" s="1"/>
      <c r="C49" s="38">
        <f>+C44+C47</f>
        <v>29731.4</v>
      </c>
    </row>
    <row r="50" spans="1:3" s="3" customFormat="1" x14ac:dyDescent="0.25">
      <c r="B50" s="84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4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2022-11-15T14:08:19Z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