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A13D247-2BA6-4395-B6E8-9756789E7125}" xr6:coauthVersionLast="47" xr6:coauthVersionMax="47" xr10:uidLastSave="{00000000-0000-0000-0000-000000000000}"/>
  <bookViews>
    <workbookView xWindow="-108" yWindow="-108" windowWidth="23256" windowHeight="12456" tabRatio="651" firstSheet="4" activeTab="10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Acumulado" sheetId="2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0" localSheetId="6">'[1]Otras inversiones'!#REF!</definedName>
    <definedName name="\0" localSheetId="10">'[1]Otras inversiones'!#REF!</definedName>
    <definedName name="\0" localSheetId="0">'[1]Otras inversiones'!#REF!</definedName>
    <definedName name="\0" localSheetId="2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5">'ESF Marzo'!$A$1:$I$41</definedName>
    <definedName name="_xlnm.Print_Area" localSheetId="9">'ESF Mayo'!$A$1:$I$41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5" l="1"/>
  <c r="C42" i="25"/>
  <c r="C41" i="25"/>
  <c r="C40" i="25"/>
  <c r="C39" i="25"/>
  <c r="C34" i="25"/>
  <c r="C33" i="25"/>
  <c r="C27" i="25"/>
  <c r="C21" i="25"/>
  <c r="C20" i="25"/>
  <c r="C19" i="25"/>
  <c r="C15" i="25"/>
  <c r="C14" i="25"/>
  <c r="C13" i="25"/>
  <c r="C12" i="25"/>
  <c r="H39" i="33"/>
  <c r="G39" i="33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B40" i="33" s="1"/>
  <c r="H12" i="33"/>
  <c r="H28" i="33" s="1"/>
  <c r="H40" i="33" s="1"/>
  <c r="G12" i="33"/>
  <c r="I14" i="33" s="1"/>
  <c r="D12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G28" i="33" l="1"/>
  <c r="G40" i="33" s="1"/>
  <c r="I40" i="33" s="1"/>
  <c r="I39" i="33"/>
  <c r="C40" i="33"/>
  <c r="D40" i="33" s="1"/>
  <c r="C24" i="32"/>
  <c r="C29" i="32" s="1"/>
  <c r="C45" i="32" s="1"/>
  <c r="C50" i="32" s="1"/>
  <c r="D14" i="33"/>
  <c r="I12" i="33"/>
  <c r="D22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I28" i="33" l="1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<sst xmlns="http://schemas.openxmlformats.org/spreadsheetml/2006/main" count="425" uniqueCount="87">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</sst>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5/BALANCES%20DE%20PUBLICACION/Formulacion%20EF%20publicacion.xlsx" TargetMode="External"/><Relationship Id="rId1" Type="http://schemas.openxmlformats.org/officeDocument/2006/relationships/externalLinkPath" Target="https://icetex-my.sharepoint.com/personal/vamaya_icetex_gov_co/Documents/BACKUP%202025/BALANCES%20DE%20PUBLICACION/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6" zoomScaleNormal="90" zoomScaleSheetLayoutView="100" workbookViewId="0">
      <selection activeCell="B50" sqref="B50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71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45658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83354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7731.7</v>
      </c>
    </row>
    <row r="15" spans="1:9" ht="13.5" customHeight="1" x14ac:dyDescent="0.3">
      <c r="A15" s="54" t="s">
        <v>8</v>
      </c>
      <c r="C15" s="22">
        <v>1013.2</v>
      </c>
      <c r="G15" s="60"/>
    </row>
    <row r="16" spans="1:9" ht="13.5" customHeight="1" x14ac:dyDescent="0.3">
      <c r="A16" s="51"/>
      <c r="C16" s="12">
        <f>SUM(C12:C15)</f>
        <v>92098.9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10008.799999999999</v>
      </c>
    </row>
    <row r="20" spans="1:7" x14ac:dyDescent="0.3">
      <c r="A20" s="54" t="s">
        <v>11</v>
      </c>
      <c r="C20" s="10">
        <v>5687.7999999999993</v>
      </c>
    </row>
    <row r="21" spans="1:7" ht="16.2" x14ac:dyDescent="0.3">
      <c r="A21" s="54" t="s">
        <v>12</v>
      </c>
      <c r="C21" s="22">
        <v>40.700000000000003</v>
      </c>
      <c r="G21" s="60"/>
    </row>
    <row r="22" spans="1:7" x14ac:dyDescent="0.3">
      <c r="A22" s="11"/>
      <c r="C22" s="12">
        <f>SUM(C19:C21)</f>
        <v>15737.3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76361.599999999991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68592.3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7769.2999999999884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33131.4</v>
      </c>
      <c r="E33" s="66"/>
      <c r="F33" s="67"/>
      <c r="G33" s="67"/>
    </row>
    <row r="34" spans="1:7" x14ac:dyDescent="0.3">
      <c r="A34" s="11" t="s">
        <v>18</v>
      </c>
      <c r="C34" s="10">
        <v>-348.3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3687.6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2125</v>
      </c>
      <c r="E39" s="66"/>
      <c r="F39" s="68"/>
      <c r="G39" s="68"/>
    </row>
    <row r="40" spans="1:7" x14ac:dyDescent="0.3">
      <c r="A40" s="11" t="s">
        <v>22</v>
      </c>
      <c r="C40" s="10">
        <v>1275.7</v>
      </c>
      <c r="E40" s="66"/>
      <c r="F40" s="67"/>
      <c r="G40" s="68"/>
    </row>
    <row r="41" spans="1:7" x14ac:dyDescent="0.3">
      <c r="A41" s="11" t="s">
        <v>23</v>
      </c>
      <c r="C41" s="10">
        <v>9311.4</v>
      </c>
      <c r="E41" s="66"/>
      <c r="F41" s="67"/>
      <c r="G41" s="67"/>
    </row>
    <row r="42" spans="1:7" ht="16.2" x14ac:dyDescent="0.3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3">
      <c r="A43" s="11"/>
      <c r="C43" s="10">
        <f>SUM(C39:C42)</f>
        <v>19961.699999999997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24278.299999999988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144"/>
  <sheetViews>
    <sheetView topLeftCell="A24" zoomScale="85" zoomScaleNormal="85" zoomScaleSheetLayoutView="100" workbookViewId="0">
      <selection activeCell="G23" sqref="G23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84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85</v>
      </c>
      <c r="C10" s="42" t="s">
        <v>81</v>
      </c>
      <c r="D10" s="42" t="s">
        <v>33</v>
      </c>
      <c r="F10" s="37" t="s">
        <v>34</v>
      </c>
      <c r="G10" s="42" t="s">
        <v>85</v>
      </c>
      <c r="H10" s="42" t="s">
        <v>81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180424.4</v>
      </c>
      <c r="C12" s="12">
        <v>105053.6</v>
      </c>
      <c r="D12" s="12">
        <f>+B12-C12</f>
        <v>75370.799999999988</v>
      </c>
      <c r="F12" s="13" t="s">
        <v>36</v>
      </c>
      <c r="G12" s="14">
        <f>+G14+G15+G16</f>
        <v>938113.2</v>
      </c>
      <c r="H12" s="14">
        <f>+H14+H15+H16</f>
        <v>932703.9</v>
      </c>
      <c r="I12" s="17">
        <f>+G12-H12</f>
        <v>5409.2999999999302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944003.79999999993</v>
      </c>
      <c r="C14" s="16">
        <f>SUM(C16:C20)</f>
        <v>941867.6</v>
      </c>
      <c r="D14" s="16">
        <f>+B14-C14</f>
        <v>2136.1999999999534</v>
      </c>
      <c r="F14" s="13" t="s">
        <v>38</v>
      </c>
      <c r="G14" s="12">
        <v>1001.3</v>
      </c>
      <c r="H14" s="12">
        <v>1001.3</v>
      </c>
      <c r="I14" s="17">
        <f>+G12-H12</f>
        <v>5409.2999999999302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84642.7</v>
      </c>
      <c r="H15" s="14">
        <v>84597.1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852469.2</v>
      </c>
      <c r="H16" s="10">
        <v>847105.5</v>
      </c>
      <c r="I16" s="17">
        <f>+G16-H16</f>
        <v>5363.6999999999534</v>
      </c>
    </row>
    <row r="17" spans="1:9" x14ac:dyDescent="0.3">
      <c r="A17" s="11" t="s">
        <v>42</v>
      </c>
      <c r="B17" s="20">
        <v>1023.2</v>
      </c>
      <c r="C17" s="20">
        <v>1016.7</v>
      </c>
      <c r="D17" s="10">
        <f t="shared" ref="D17:D18" si="0">+B17-C17</f>
        <v>6.5</v>
      </c>
      <c r="E17" s="18"/>
      <c r="G17" s="10"/>
      <c r="H17" s="10"/>
      <c r="I17" s="19"/>
    </row>
    <row r="18" spans="1:9" x14ac:dyDescent="0.3">
      <c r="A18" s="5" t="s">
        <v>43</v>
      </c>
      <c r="B18" s="20">
        <v>942980.6</v>
      </c>
      <c r="C18" s="20">
        <v>940850.9</v>
      </c>
      <c r="D18" s="10">
        <f t="shared" si="0"/>
        <v>2129.6999999999534</v>
      </c>
      <c r="E18" s="18"/>
      <c r="F18" s="1" t="s">
        <v>44</v>
      </c>
      <c r="G18" s="10">
        <v>1543332.5</v>
      </c>
      <c r="H18" s="10">
        <v>1531447.3</v>
      </c>
      <c r="I18" s="10">
        <f>+G18-H18</f>
        <v>11885.199999999953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49239.3</v>
      </c>
      <c r="H20" s="10">
        <v>114938.7</v>
      </c>
      <c r="I20" s="10">
        <f>+G20-H20</f>
        <v>-65699.399999999994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9346141</v>
      </c>
      <c r="C22" s="10">
        <f>SUM(C24:C26)</f>
        <v>9354522.9000000004</v>
      </c>
      <c r="D22" s="10">
        <f>+B22-C22</f>
        <v>-8381.9000000003725</v>
      </c>
      <c r="E22" s="18"/>
      <c r="F22" s="1" t="s">
        <v>49</v>
      </c>
      <c r="G22" s="14">
        <v>3775.3</v>
      </c>
      <c r="H22" s="14">
        <v>3597.8</v>
      </c>
      <c r="I22" s="10">
        <f>+G22-H22</f>
        <v>177.5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11846613.699999999</v>
      </c>
      <c r="C24" s="10">
        <v>11795370.4</v>
      </c>
      <c r="D24" s="10">
        <f>+B24-C24</f>
        <v>51243.299999998882</v>
      </c>
      <c r="E24" s="18"/>
      <c r="F24" s="11" t="s">
        <v>51</v>
      </c>
      <c r="G24" s="10">
        <v>1126.4000000000001</v>
      </c>
      <c r="H24" s="10">
        <v>1126.5</v>
      </c>
      <c r="I24" s="10">
        <f>+G24-H24</f>
        <v>-9.9999999999909051E-2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-2500472.7000000002</v>
      </c>
      <c r="C26" s="10">
        <v>-2440847.5</v>
      </c>
      <c r="D26" s="10">
        <f>+B26-C26</f>
        <v>-59625.200000000186</v>
      </c>
      <c r="E26" s="18"/>
      <c r="F26" s="11" t="s">
        <v>53</v>
      </c>
      <c r="G26" s="26">
        <v>1648350.6</v>
      </c>
      <c r="H26" s="26">
        <v>1584052.7</v>
      </c>
      <c r="I26" s="27">
        <f>+G26-H26</f>
        <v>64297.90000000014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254097</v>
      </c>
      <c r="C28" s="29">
        <v>295456.90000000002</v>
      </c>
      <c r="D28" s="10">
        <f>+B28-C28</f>
        <v>-41359.900000000023</v>
      </c>
      <c r="E28" s="18"/>
      <c r="F28" s="39" t="s">
        <v>55</v>
      </c>
      <c r="G28" s="40">
        <f>+G12+G18+G20+G22+G24+G26</f>
        <v>4183937.3</v>
      </c>
      <c r="H28" s="40">
        <f>+H12+H18+H20+H22+H24+H26</f>
        <v>4167866.9000000004</v>
      </c>
      <c r="I28" s="40">
        <f>+G28-H28</f>
        <v>16070.399999999441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42310.8</v>
      </c>
      <c r="C31" s="29">
        <v>42424.9</v>
      </c>
      <c r="D31" s="10">
        <f>+B31-C31</f>
        <v>-114.09999999999854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4645.6000000000004</v>
      </c>
      <c r="C35" s="29">
        <v>5427.4</v>
      </c>
      <c r="D35" s="10">
        <f>+B35-C35</f>
        <v>-781.79999999999927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2591.1</v>
      </c>
      <c r="C37" s="35">
        <v>2698.7</v>
      </c>
      <c r="D37" s="35">
        <f>+B37-C37</f>
        <v>-107.59999999999991</v>
      </c>
      <c r="E37" s="18"/>
      <c r="F37" s="11" t="s">
        <v>25</v>
      </c>
      <c r="G37" s="26">
        <v>76981.100000000006</v>
      </c>
      <c r="H37" s="26">
        <v>66289.8</v>
      </c>
      <c r="I37" s="27">
        <f t="shared" si="1"/>
        <v>10691.300000000003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6590276.4000000013</v>
      </c>
      <c r="H39" s="40">
        <f>SUM(H32:H38)</f>
        <v>6579585.1000000015</v>
      </c>
      <c r="I39" s="40">
        <f>+G39-H39</f>
        <v>10691.299999999814</v>
      </c>
    </row>
    <row r="40" spans="1:9" ht="16.2" x14ac:dyDescent="0.3">
      <c r="A40" s="39" t="s">
        <v>67</v>
      </c>
      <c r="B40" s="41">
        <f>+B37+B35+B33+B31+B28+B22+B14+B12</f>
        <v>10774213.700000001</v>
      </c>
      <c r="C40" s="41">
        <f>+C37+C35+C33+C31+C28+C22+C14+C12</f>
        <v>10747452</v>
      </c>
      <c r="D40" s="41">
        <f>+B40-C40</f>
        <v>26761.700000001118</v>
      </c>
      <c r="E40" s="18"/>
      <c r="F40" s="39" t="s">
        <v>68</v>
      </c>
      <c r="G40" s="41">
        <f>+G28+G39</f>
        <v>10774213.700000001</v>
      </c>
      <c r="H40" s="41">
        <f>+H28+H39</f>
        <v>10747452.000000002</v>
      </c>
      <c r="I40" s="41">
        <f>+G40-H40</f>
        <v>26761.699999999255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9" workbookViewId="0">
      <selection activeCell="C36" sqref="C36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49" customWidth="1"/>
    <col min="4" max="4" width="8" style="5"/>
    <col min="5" max="5" width="12.44140625" style="5" bestFit="1" customWidth="1"/>
    <col min="6" max="8" width="8" style="5"/>
    <col min="9" max="9" width="10.44140625" style="5" bestFit="1" customWidth="1"/>
    <col min="10" max="16384" width="8" style="5"/>
  </cols>
  <sheetData>
    <row r="1" spans="1:9" s="4" customFormat="1" ht="17.399999999999999" x14ac:dyDescent="0.3">
      <c r="A1" s="6" t="s">
        <v>0</v>
      </c>
      <c r="B1" s="3"/>
      <c r="C1" s="43"/>
    </row>
    <row r="2" spans="1:9" s="4" customFormat="1" ht="17.399999999999999" x14ac:dyDescent="0.3">
      <c r="A2" s="6" t="s">
        <v>1</v>
      </c>
      <c r="B2" s="3"/>
      <c r="C2" s="43"/>
    </row>
    <row r="3" spans="1:9" x14ac:dyDescent="0.3">
      <c r="A3" s="6"/>
      <c r="B3" s="2"/>
      <c r="C3" s="44"/>
    </row>
    <row r="4" spans="1:9" s="7" customFormat="1" x14ac:dyDescent="0.3">
      <c r="A4" s="6" t="s">
        <v>2</v>
      </c>
      <c r="B4" s="6"/>
      <c r="C4" s="45"/>
    </row>
    <row r="5" spans="1:9" s="7" customFormat="1" x14ac:dyDescent="0.3">
      <c r="A5" s="6" t="s">
        <v>86</v>
      </c>
      <c r="B5" s="6"/>
      <c r="C5" s="45"/>
    </row>
    <row r="6" spans="1:9" s="6" customFormat="1" x14ac:dyDescent="0.3">
      <c r="A6" s="46" t="s">
        <v>3</v>
      </c>
      <c r="B6" s="9"/>
      <c r="C6" s="47"/>
    </row>
    <row r="7" spans="1:9" s="2" customFormat="1" x14ac:dyDescent="0.3">
      <c r="B7" s="48"/>
      <c r="C7" s="44"/>
    </row>
    <row r="8" spans="1:9" s="2" customFormat="1" x14ac:dyDescent="0.3">
      <c r="B8" s="48"/>
      <c r="C8" s="44"/>
    </row>
    <row r="9" spans="1:9" x14ac:dyDescent="0.3">
      <c r="B9" s="48"/>
      <c r="C9" s="57">
        <v>45778</v>
      </c>
    </row>
    <row r="11" spans="1:9" x14ac:dyDescent="0.3">
      <c r="A11" s="5" t="s">
        <v>4</v>
      </c>
    </row>
    <row r="12" spans="1:9" x14ac:dyDescent="0.3">
      <c r="A12" s="11" t="s">
        <v>5</v>
      </c>
      <c r="C12" s="20">
        <f>+'ER Enero'!C12+'ER Febrero'!C12+'ER Marzo'!C12+'ER Abril'!C12+'ER Mayo'!C12</f>
        <v>373840</v>
      </c>
    </row>
    <row r="13" spans="1:9" x14ac:dyDescent="0.3">
      <c r="A13" s="11" t="s">
        <v>6</v>
      </c>
      <c r="C13" s="20">
        <f>+'ER Enero'!C13+'ER Febrero'!C13+'ER Marzo'!C13+'ER Abril'!C13+'ER Mayo'!C13</f>
        <v>0</v>
      </c>
      <c r="D13" s="28"/>
    </row>
    <row r="14" spans="1:9" x14ac:dyDescent="0.3">
      <c r="A14" s="11" t="s">
        <v>7</v>
      </c>
      <c r="C14" s="20">
        <f>+'ER Enero'!C14+'ER Febrero'!C14+'ER Marzo'!C14+'ER Abril'!C14+'ER Mayo'!C14</f>
        <v>38024</v>
      </c>
    </row>
    <row r="15" spans="1:9" ht="13.5" customHeight="1" x14ac:dyDescent="0.3">
      <c r="A15" s="11" t="s">
        <v>8</v>
      </c>
      <c r="C15" s="50">
        <f>+'ER Enero'!C15+'ER Febrero'!C15+'ER Marzo'!C15+'ER Abril'!C15+'ER Mayo'!C15</f>
        <v>2739.3999999999996</v>
      </c>
      <c r="I15" s="79"/>
    </row>
    <row r="16" spans="1:9" ht="13.5" customHeight="1" x14ac:dyDescent="0.3">
      <c r="A16" s="51"/>
      <c r="C16" s="52">
        <f>SUM(C12:C15)</f>
        <v>414603.4</v>
      </c>
      <c r="I16" s="79"/>
    </row>
    <row r="17" spans="1:9" x14ac:dyDescent="0.3">
      <c r="A17" s="53"/>
      <c r="C17" s="20"/>
      <c r="I17" s="79"/>
    </row>
    <row r="18" spans="1:9" x14ac:dyDescent="0.3">
      <c r="A18" s="11" t="s">
        <v>9</v>
      </c>
    </row>
    <row r="19" spans="1:9" x14ac:dyDescent="0.3">
      <c r="A19" s="11" t="s">
        <v>69</v>
      </c>
      <c r="C19" s="20">
        <f>+'ER Enero'!C19+'ER Febrero'!C19+'ER Marzo'!C19+'ER Abril'!C19+'ER Mayo'!C19</f>
        <v>56213</v>
      </c>
    </row>
    <row r="20" spans="1:9" x14ac:dyDescent="0.3">
      <c r="A20" s="11" t="s">
        <v>70</v>
      </c>
      <c r="C20" s="20">
        <f>+'ER Enero'!C20+'ER Febrero'!C20+'ER Marzo'!C20+'ER Abril'!C20+'ER Mayo'!C20</f>
        <v>35245.399999999994</v>
      </c>
    </row>
    <row r="21" spans="1:9" ht="16.2" x14ac:dyDescent="0.3">
      <c r="A21" s="11" t="s">
        <v>12</v>
      </c>
      <c r="C21" s="50">
        <f>+'ER Enero'!C21+'ER Febrero'!C21+'ER Marzo'!C21+'ER Abril'!C21+'ER Mayo'!C21</f>
        <v>219.29999999999998</v>
      </c>
    </row>
    <row r="22" spans="1:9" x14ac:dyDescent="0.3">
      <c r="A22" s="11"/>
      <c r="C22" s="52">
        <f>SUM(C19:C21)</f>
        <v>91677.7</v>
      </c>
    </row>
    <row r="23" spans="1:9" x14ac:dyDescent="0.3">
      <c r="A23" s="11"/>
      <c r="C23" s="20"/>
    </row>
    <row r="24" spans="1:9" x14ac:dyDescent="0.3">
      <c r="A24" s="11" t="s">
        <v>13</v>
      </c>
      <c r="C24" s="20">
        <f>SUM(C16-C22)</f>
        <v>322925.7</v>
      </c>
      <c r="E24" s="78"/>
    </row>
    <row r="25" spans="1:9" x14ac:dyDescent="0.3">
      <c r="A25" s="11"/>
      <c r="C25" s="20"/>
    </row>
    <row r="26" spans="1:9" x14ac:dyDescent="0.3">
      <c r="A26" s="11" t="s">
        <v>14</v>
      </c>
      <c r="C26" s="20"/>
    </row>
    <row r="27" spans="1:9" ht="16.2" x14ac:dyDescent="0.3">
      <c r="A27" s="11" t="s">
        <v>15</v>
      </c>
      <c r="C27" s="50">
        <f>+'ER Enero'!C27+'ER Febrero'!C27+'ER Marzo'!C27+'ER Abril'!C27+'ER Mayo'!C27</f>
        <v>304619.60000000003</v>
      </c>
      <c r="E27" s="49"/>
      <c r="F27" s="49"/>
    </row>
    <row r="28" spans="1:9" x14ac:dyDescent="0.3">
      <c r="A28" s="11"/>
      <c r="C28" s="20"/>
    </row>
    <row r="29" spans="1:9" x14ac:dyDescent="0.3">
      <c r="A29" s="11" t="s">
        <v>16</v>
      </c>
      <c r="C29" s="20">
        <f>+C24-C27</f>
        <v>18306.099999999977</v>
      </c>
    </row>
    <row r="30" spans="1:9" x14ac:dyDescent="0.3">
      <c r="A30" s="11"/>
      <c r="C30" s="20"/>
    </row>
    <row r="32" spans="1:9" x14ac:dyDescent="0.3">
      <c r="A32" s="11"/>
      <c r="C32" s="20">
        <f>+'[27]ER Enero'!C31</f>
        <v>0</v>
      </c>
    </row>
    <row r="33" spans="1:6" x14ac:dyDescent="0.3">
      <c r="A33" s="11" t="s">
        <v>17</v>
      </c>
      <c r="C33" s="20">
        <f>+'ER Enero'!C33+'ER Febrero'!C33+'ER Marzo'!C33+'ER Abril'!C33+'ER Mayo'!C33</f>
        <v>116379.69999999998</v>
      </c>
    </row>
    <row r="34" spans="1:6" x14ac:dyDescent="0.3">
      <c r="A34" s="11" t="s">
        <v>18</v>
      </c>
      <c r="C34" s="20">
        <f>+'ER Enero'!C34+'ER Febrero'!C34+'ER Marzo'!C34+'ER Abril'!C34+'ER Mayo'!C34</f>
        <v>-404.1</v>
      </c>
    </row>
    <row r="35" spans="1:6" x14ac:dyDescent="0.3">
      <c r="A35" s="11"/>
      <c r="C35" s="20">
        <f>+'[27]ER Enero'!C34</f>
        <v>0</v>
      </c>
    </row>
    <row r="36" spans="1:6" x14ac:dyDescent="0.3">
      <c r="A36" s="11" t="s">
        <v>19</v>
      </c>
      <c r="C36" s="20">
        <f>+'ER Enero'!C36+'ER Febrero'!C36+'ER Marzo'!C36+'ER Abril'!C36+'ER Mayo'!C36</f>
        <v>53833.799999999996</v>
      </c>
      <c r="E36" s="83"/>
      <c r="F36" s="49"/>
    </row>
    <row r="37" spans="1:6" x14ac:dyDescent="0.3">
      <c r="A37" s="11"/>
      <c r="C37" s="20">
        <f>+'[27]ER Enero'!C36</f>
        <v>0</v>
      </c>
    </row>
    <row r="38" spans="1:6" x14ac:dyDescent="0.3">
      <c r="A38" s="11" t="s">
        <v>20</v>
      </c>
    </row>
    <row r="39" spans="1:6" x14ac:dyDescent="0.3">
      <c r="A39" s="54" t="s">
        <v>21</v>
      </c>
      <c r="C39" s="20">
        <f>+'ER Enero'!C39+'ER Febrero'!C39+'ER Marzo'!C39+'ER Abril'!C39+'ER Mayo'!C39</f>
        <v>10651.7</v>
      </c>
    </row>
    <row r="40" spans="1:6" x14ac:dyDescent="0.3">
      <c r="A40" s="54" t="s">
        <v>22</v>
      </c>
      <c r="C40" s="20">
        <f>+'ER Enero'!C40+'ER Febrero'!C40+'ER Marzo'!C40+'ER Abril'!C40+'ER Mayo'!C40</f>
        <v>5446.0999999999995</v>
      </c>
    </row>
    <row r="41" spans="1:6" x14ac:dyDescent="0.3">
      <c r="A41" s="54" t="s">
        <v>23</v>
      </c>
      <c r="C41" s="20">
        <f>+'ER Enero'!C41+'ER Febrero'!C41+'ER Marzo'!C41+'ER Abril'!C41+'ER Mayo'!C41</f>
        <v>52162</v>
      </c>
    </row>
    <row r="42" spans="1:6" ht="16.2" x14ac:dyDescent="0.3">
      <c r="A42" s="54" t="s">
        <v>24</v>
      </c>
      <c r="C42" s="50">
        <f>+'ER Enero'!C42+'ER Febrero'!C42+'ER Marzo'!C42+'ER Abril'!C42+'ER Mayo'!C42</f>
        <v>42874.6</v>
      </c>
    </row>
    <row r="43" spans="1:6" x14ac:dyDescent="0.3">
      <c r="A43" s="11"/>
      <c r="C43" s="20">
        <f>SUM(C39:C42)</f>
        <v>111134.39999999999</v>
      </c>
    </row>
    <row r="44" spans="1:6" x14ac:dyDescent="0.3">
      <c r="A44" s="11"/>
      <c r="C44" s="20"/>
    </row>
    <row r="45" spans="1:6" x14ac:dyDescent="0.3">
      <c r="A45" s="11" t="s">
        <v>25</v>
      </c>
      <c r="C45" s="20">
        <f>+C29+C33+C34+C36-C43</f>
        <v>76981.099999999948</v>
      </c>
    </row>
    <row r="46" spans="1:6" s="11" customFormat="1" x14ac:dyDescent="0.3">
      <c r="B46" s="77"/>
      <c r="C46" s="20"/>
    </row>
    <row r="47" spans="1:6" s="11" customFormat="1" x14ac:dyDescent="0.3">
      <c r="A47" s="11" t="s">
        <v>26</v>
      </c>
      <c r="B47" s="77"/>
      <c r="C47" s="20"/>
    </row>
    <row r="48" spans="1:6" s="11" customFormat="1" ht="16.2" x14ac:dyDescent="0.3">
      <c r="A48" s="11" t="s">
        <v>27</v>
      </c>
      <c r="B48" s="77"/>
      <c r="C48" s="50">
        <v>0</v>
      </c>
    </row>
    <row r="49" spans="1:3" s="11" customFormat="1" x14ac:dyDescent="0.3">
      <c r="A49" s="55"/>
      <c r="B49" s="77"/>
      <c r="C49" s="20"/>
    </row>
    <row r="50" spans="1:3" s="11" customFormat="1" ht="16.2" x14ac:dyDescent="0.3">
      <c r="A50" s="11" t="s">
        <v>28</v>
      </c>
      <c r="B50" s="58"/>
      <c r="C50" s="81">
        <f>+C45+C48</f>
        <v>76981.099999999948</v>
      </c>
    </row>
    <row r="51" spans="1:3" s="11" customFormat="1" x14ac:dyDescent="0.3">
      <c r="B51" s="77"/>
      <c r="C51" s="20"/>
    </row>
    <row r="52" spans="1:3" x14ac:dyDescent="0.3">
      <c r="C52" s="82"/>
    </row>
    <row r="53" spans="1:3" x14ac:dyDescent="0.3">
      <c r="C53" s="56"/>
    </row>
    <row r="55" spans="1:3" x14ac:dyDescent="0.3">
      <c r="C55" s="80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="85" zoomScaleNormal="85" zoomScaleSheetLayoutView="100" workbookViewId="0">
      <selection activeCell="H37" sqref="H3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3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x14ac:dyDescent="0.3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3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6.2" x14ac:dyDescent="0.3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6.2" x14ac:dyDescent="0.3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75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45689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81684.600000000006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7042.4</v>
      </c>
    </row>
    <row r="15" spans="1:9" ht="13.5" customHeight="1" x14ac:dyDescent="0.3">
      <c r="A15" s="54" t="s">
        <v>8</v>
      </c>
      <c r="C15" s="22">
        <v>359.4</v>
      </c>
      <c r="G15" s="60"/>
    </row>
    <row r="16" spans="1:9" ht="13.5" customHeight="1" x14ac:dyDescent="0.3">
      <c r="A16" s="51"/>
      <c r="C16" s="12">
        <f>SUM(C12:C15)</f>
        <v>89086.399999999994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9806</v>
      </c>
    </row>
    <row r="20" spans="1:7" x14ac:dyDescent="0.3">
      <c r="A20" s="54" t="s">
        <v>11</v>
      </c>
      <c r="C20" s="10">
        <v>6497.3</v>
      </c>
    </row>
    <row r="21" spans="1:7" ht="16.2" x14ac:dyDescent="0.3">
      <c r="A21" s="54" t="s">
        <v>12</v>
      </c>
      <c r="C21" s="22">
        <v>37.6</v>
      </c>
      <c r="G21" s="60"/>
    </row>
    <row r="22" spans="1:7" x14ac:dyDescent="0.3">
      <c r="A22" s="11"/>
      <c r="C22" s="12">
        <f>SUM(C19:C21)</f>
        <v>16340.9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72745.5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57047.5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15698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15395.3</v>
      </c>
      <c r="E33" s="66"/>
      <c r="F33" s="67"/>
      <c r="G33" s="67"/>
    </row>
    <row r="34" spans="1:7" x14ac:dyDescent="0.3">
      <c r="A34" s="11" t="s">
        <v>18</v>
      </c>
      <c r="C34" s="10">
        <v>-82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12963.8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2100</v>
      </c>
      <c r="E39" s="66"/>
      <c r="F39" s="68"/>
      <c r="G39" s="68"/>
    </row>
    <row r="40" spans="1:7" x14ac:dyDescent="0.3">
      <c r="A40" s="11" t="s">
        <v>22</v>
      </c>
      <c r="C40" s="10">
        <v>1111.5</v>
      </c>
      <c r="E40" s="66"/>
      <c r="F40" s="67"/>
      <c r="G40" s="68"/>
    </row>
    <row r="41" spans="1:7" x14ac:dyDescent="0.3">
      <c r="A41" s="11" t="s">
        <v>23</v>
      </c>
      <c r="C41" s="10">
        <v>7830.8</v>
      </c>
      <c r="E41" s="66"/>
      <c r="F41" s="67"/>
      <c r="G41" s="67"/>
    </row>
    <row r="42" spans="1:7" ht="16.2" x14ac:dyDescent="0.3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3">
      <c r="A43" s="11"/>
      <c r="C43" s="10">
        <f>SUM(C39:C42)</f>
        <v>19910.599999999999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24064.5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topLeftCell="A17" zoomScale="85" zoomScaleNormal="85" zoomScaleSheetLayoutView="100" workbookViewId="0">
      <selection activeCell="G32" sqref="G32:G3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3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x14ac:dyDescent="0.3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3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6.2" x14ac:dyDescent="0.3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6.2" x14ac:dyDescent="0.3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21" zoomScaleNormal="90" zoomScaleSheetLayoutView="100" workbookViewId="0">
      <selection activeCell="C39" sqref="C39:C42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78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45717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65740.600000000006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7864.7</v>
      </c>
    </row>
    <row r="15" spans="1:9" ht="13.5" customHeight="1" x14ac:dyDescent="0.3">
      <c r="A15" s="54" t="s">
        <v>8</v>
      </c>
      <c r="C15" s="22">
        <v>507</v>
      </c>
      <c r="G15" s="60"/>
    </row>
    <row r="16" spans="1:9" ht="13.5" customHeight="1" x14ac:dyDescent="0.3">
      <c r="A16" s="51"/>
      <c r="C16" s="12">
        <f>SUM(C12:C15)</f>
        <v>74112.3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10920.2</v>
      </c>
    </row>
    <row r="20" spans="1:7" x14ac:dyDescent="0.3">
      <c r="A20" s="54" t="s">
        <v>11</v>
      </c>
      <c r="C20" s="10">
        <v>8778</v>
      </c>
    </row>
    <row r="21" spans="1:7" ht="16.2" x14ac:dyDescent="0.3">
      <c r="A21" s="54" t="s">
        <v>12</v>
      </c>
      <c r="C21" s="22">
        <v>50.7</v>
      </c>
      <c r="G21" s="60"/>
    </row>
    <row r="22" spans="1:7" x14ac:dyDescent="0.3">
      <c r="A22" s="11"/>
      <c r="C22" s="12">
        <f>SUM(C19:C21)</f>
        <v>19748.900000000001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54363.4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30841.599999999999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23521.800000000003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26569.1</v>
      </c>
      <c r="E33" s="66"/>
      <c r="F33" s="67"/>
      <c r="G33" s="67"/>
    </row>
    <row r="34" spans="1:7" x14ac:dyDescent="0.3">
      <c r="A34" s="11" t="s">
        <v>18</v>
      </c>
      <c r="C34" s="10">
        <v>54.7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12684.1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2128.9</v>
      </c>
      <c r="E39" s="66"/>
      <c r="F39" s="68"/>
      <c r="G39" s="68"/>
    </row>
    <row r="40" spans="1:7" x14ac:dyDescent="0.3">
      <c r="A40" s="11" t="s">
        <v>22</v>
      </c>
      <c r="C40" s="10">
        <v>1024.5</v>
      </c>
      <c r="E40" s="66"/>
      <c r="F40" s="67"/>
      <c r="G40" s="68"/>
    </row>
    <row r="41" spans="1:7" x14ac:dyDescent="0.3">
      <c r="A41" s="11" t="s">
        <v>23</v>
      </c>
      <c r="C41" s="10">
        <v>11135.7</v>
      </c>
      <c r="E41" s="66"/>
      <c r="F41" s="67"/>
      <c r="G41" s="67"/>
    </row>
    <row r="42" spans="1:7" ht="16.2" x14ac:dyDescent="0.3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3">
      <c r="A43" s="11"/>
      <c r="C43" s="10">
        <f>SUM(C39:C42)</f>
        <v>23825.1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39004.6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topLeftCell="A4" zoomScale="85" zoomScaleNormal="85" zoomScaleSheetLayoutView="100" workbookViewId="0">
      <selection activeCell="B16" sqref="B16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3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x14ac:dyDescent="0.3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6.2" x14ac:dyDescent="0.3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topLeftCell="A36" zoomScaleNormal="90" zoomScaleSheetLayoutView="100" workbookViewId="0">
      <selection activeCell="A5" sqref="A5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82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45748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67445.3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7600.9</v>
      </c>
    </row>
    <row r="15" spans="1:9" ht="13.5" customHeight="1" x14ac:dyDescent="0.3">
      <c r="A15" s="54" t="s">
        <v>8</v>
      </c>
      <c r="C15" s="22">
        <v>415.7</v>
      </c>
      <c r="G15" s="60"/>
    </row>
    <row r="16" spans="1:9" ht="13.5" customHeight="1" x14ac:dyDescent="0.3">
      <c r="A16" s="51"/>
      <c r="C16" s="12">
        <f>SUM(C12:C15)</f>
        <v>75461.899999999994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12489.8</v>
      </c>
    </row>
    <row r="20" spans="1:7" x14ac:dyDescent="0.3">
      <c r="A20" s="54" t="s">
        <v>11</v>
      </c>
      <c r="C20" s="10">
        <v>7485.6</v>
      </c>
    </row>
    <row r="21" spans="1:7" ht="16.2" x14ac:dyDescent="0.3">
      <c r="A21" s="54" t="s">
        <v>12</v>
      </c>
      <c r="C21" s="22">
        <v>44.7</v>
      </c>
      <c r="G21" s="60"/>
    </row>
    <row r="22" spans="1:7" x14ac:dyDescent="0.3">
      <c r="A22" s="11"/>
      <c r="C22" s="12">
        <f>SUM(C19:C21)</f>
        <v>20020.100000000002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55441.799999999988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87876.800000000003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-32435.000000000015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21373.7</v>
      </c>
      <c r="E33" s="66"/>
      <c r="F33" s="67"/>
      <c r="G33" s="67"/>
    </row>
    <row r="34" spans="1:7" x14ac:dyDescent="0.3">
      <c r="A34" s="11" t="s">
        <v>18</v>
      </c>
      <c r="C34" s="10">
        <v>-3.4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16668.099999999999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2145</v>
      </c>
      <c r="E39" s="66"/>
      <c r="F39" s="68"/>
      <c r="G39" s="68"/>
    </row>
    <row r="40" spans="1:7" x14ac:dyDescent="0.3">
      <c r="A40" s="11" t="s">
        <v>22</v>
      </c>
      <c r="C40" s="10">
        <v>1016.7</v>
      </c>
      <c r="E40" s="66"/>
      <c r="F40" s="67"/>
      <c r="G40" s="68"/>
    </row>
    <row r="41" spans="1:7" x14ac:dyDescent="0.3">
      <c r="A41" s="11" t="s">
        <v>23</v>
      </c>
      <c r="C41" s="10">
        <v>10889.3</v>
      </c>
      <c r="E41" s="66"/>
      <c r="F41" s="67"/>
      <c r="G41" s="67"/>
    </row>
    <row r="42" spans="1:7" ht="16.2" x14ac:dyDescent="0.3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3">
      <c r="A43" s="11"/>
      <c r="C43" s="10">
        <f>SUM(C39:C42)</f>
        <v>26661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-21057.600000000013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28" zoomScale="85" zoomScaleNormal="85" zoomScaleSheetLayoutView="100" workbookViewId="0">
      <selection activeCell="G37" sqref="G3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3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x14ac:dyDescent="0.3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6.2" x14ac:dyDescent="0.3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83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45778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75615.5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7784.3</v>
      </c>
    </row>
    <row r="15" spans="1:9" ht="13.5" customHeight="1" x14ac:dyDescent="0.3">
      <c r="A15" s="54" t="s">
        <v>8</v>
      </c>
      <c r="C15" s="22">
        <v>444.1</v>
      </c>
      <c r="G15" s="60"/>
    </row>
    <row r="16" spans="1:9" ht="13.5" customHeight="1" x14ac:dyDescent="0.3">
      <c r="A16" s="51"/>
      <c r="C16" s="12">
        <f>SUM(C12:C15)</f>
        <v>83843.900000000009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12988.2</v>
      </c>
    </row>
    <row r="20" spans="1:7" x14ac:dyDescent="0.3">
      <c r="A20" s="54" t="s">
        <v>11</v>
      </c>
      <c r="C20" s="10">
        <v>6796.7</v>
      </c>
    </row>
    <row r="21" spans="1:7" ht="16.2" x14ac:dyDescent="0.3">
      <c r="A21" s="54" t="s">
        <v>12</v>
      </c>
      <c r="C21" s="22">
        <v>45.6</v>
      </c>
      <c r="G21" s="60"/>
    </row>
    <row r="22" spans="1:7" x14ac:dyDescent="0.3">
      <c r="A22" s="11"/>
      <c r="C22" s="12">
        <f>SUM(C19:C21)</f>
        <v>19830.5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64013.400000000009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60261.4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3752.0000000000073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19910.2</v>
      </c>
      <c r="E33" s="66"/>
      <c r="F33" s="67"/>
      <c r="G33" s="67"/>
    </row>
    <row r="34" spans="1:7" x14ac:dyDescent="0.3">
      <c r="A34" s="11" t="s">
        <v>18</v>
      </c>
      <c r="C34" s="10">
        <v>-25.1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7830.2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2152.8000000000002</v>
      </c>
      <c r="E39" s="66"/>
      <c r="F39" s="68"/>
      <c r="G39" s="68"/>
    </row>
    <row r="40" spans="1:7" x14ac:dyDescent="0.3">
      <c r="A40" s="11" t="s">
        <v>22</v>
      </c>
      <c r="C40" s="10">
        <v>1017.7</v>
      </c>
      <c r="E40" s="66"/>
      <c r="F40" s="67"/>
      <c r="G40" s="68"/>
    </row>
    <row r="41" spans="1:7" x14ac:dyDescent="0.3">
      <c r="A41" s="11" t="s">
        <v>23</v>
      </c>
      <c r="C41" s="10">
        <v>12994.8</v>
      </c>
      <c r="E41" s="66"/>
      <c r="F41" s="67"/>
      <c r="G41" s="67"/>
    </row>
    <row r="42" spans="1:7" ht="16.2" x14ac:dyDescent="0.3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3">
      <c r="A43" s="11"/>
      <c r="C43" s="10">
        <f>SUM(C39:C42)</f>
        <v>20776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10691.30000000001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15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Acumulado</vt:lpstr>
      <vt:lpstr>'ER Abril'!Área_de_impresión</vt:lpstr>
      <vt:lpstr>'ER Enero'!Área_de_impresión</vt:lpstr>
      <vt:lpstr>'ER Febrero'!Área_de_impresión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2025-06-13T18:07:17Z</dcterms:created>
  <dcterms:modified xsi:type="dcterms:W3CDTF">2025-06-13T18:07:22Z</dcterms:modified>
  <cp:category/>
  <cp:contentStatus/>
</cp:coreProperties>
</file>