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1/BALANCES DE PUBLICACION/"/>
    </mc:Choice>
  </mc:AlternateContent>
  <xr:revisionPtr revIDLastSave="121" documentId="13_ncr:1_{0C9E1186-D5DA-465C-86FC-BAA4A9C5FB27}" xr6:coauthVersionLast="47" xr6:coauthVersionMax="47" xr10:uidLastSave="{364EA88A-24B5-4D15-9AB5-09C738F0C1B8}"/>
  <bookViews>
    <workbookView xWindow="-120" yWindow="-120" windowWidth="20730" windowHeight="11160" tabRatio="651" firstSheet="17" activeTab="22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Noviembre" sheetId="44" r:id="rId21"/>
    <sheet name="ESF Noviembre" sheetId="45" r:id="rId22"/>
    <sheet name="ER Acumulado" sheetId="2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2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25" l="1"/>
  <c r="C40" i="25"/>
  <c r="C15" i="25"/>
  <c r="C14" i="25"/>
  <c r="C12" i="25"/>
  <c r="C13" i="25"/>
  <c r="D13" i="25" l="1"/>
  <c r="C19" i="25"/>
  <c r="C20" i="25"/>
  <c r="C26" i="25"/>
  <c r="C32" i="25"/>
  <c r="C33" i="25"/>
  <c r="C35" i="25"/>
  <c r="C38" i="25"/>
  <c r="C41" i="25"/>
  <c r="I39" i="45"/>
  <c r="H38" i="45"/>
  <c r="G38" i="45"/>
  <c r="I36" i="45"/>
  <c r="D36" i="45"/>
  <c r="I35" i="45"/>
  <c r="I34" i="45"/>
  <c r="D34" i="45"/>
  <c r="I33" i="45"/>
  <c r="I32" i="45"/>
  <c r="D32" i="45"/>
  <c r="I31" i="45"/>
  <c r="D30" i="45"/>
  <c r="H27" i="45"/>
  <c r="H40" i="45" s="1"/>
  <c r="G27" i="45"/>
  <c r="G40" i="45" s="1"/>
  <c r="D27" i="45"/>
  <c r="I25" i="45"/>
  <c r="D25" i="45"/>
  <c r="I23" i="45"/>
  <c r="D23" i="45"/>
  <c r="I21" i="45"/>
  <c r="C21" i="45"/>
  <c r="B21" i="45"/>
  <c r="I19" i="45"/>
  <c r="D19" i="45"/>
  <c r="D18" i="45"/>
  <c r="I17" i="45"/>
  <c r="D17" i="45"/>
  <c r="D16" i="45"/>
  <c r="I15" i="45"/>
  <c r="I14" i="45"/>
  <c r="C14" i="45"/>
  <c r="B14" i="45"/>
  <c r="H12" i="45"/>
  <c r="G12" i="45"/>
  <c r="D12" i="45"/>
  <c r="B40" i="45" l="1"/>
  <c r="D40" i="45" s="1"/>
  <c r="C40" i="45"/>
  <c r="D14" i="45"/>
  <c r="I40" i="45"/>
  <c r="D21" i="45"/>
  <c r="C42" i="44" l="1"/>
  <c r="C21" i="44"/>
  <c r="C16" i="44"/>
  <c r="C23" i="44" l="1"/>
  <c r="C28" i="44" s="1"/>
  <c r="C44" i="44" s="1"/>
  <c r="C49" i="44" s="1"/>
  <c r="C52" i="44" s="1"/>
  <c r="H40" i="43" l="1"/>
  <c r="I39" i="43"/>
  <c r="H38" i="43"/>
  <c r="G38" i="43"/>
  <c r="I36" i="43"/>
  <c r="D36" i="43"/>
  <c r="I35" i="43"/>
  <c r="I34" i="43"/>
  <c r="D34" i="43"/>
  <c r="I33" i="43"/>
  <c r="I32" i="43"/>
  <c r="D32" i="43"/>
  <c r="I31" i="43"/>
  <c r="D30" i="43"/>
  <c r="H27" i="43"/>
  <c r="G27" i="43"/>
  <c r="D27" i="43"/>
  <c r="I25" i="43"/>
  <c r="D25" i="43"/>
  <c r="I23" i="43"/>
  <c r="D23" i="43"/>
  <c r="I21" i="43"/>
  <c r="C21" i="43"/>
  <c r="B21" i="43"/>
  <c r="I19" i="43"/>
  <c r="D19" i="43"/>
  <c r="D18" i="43"/>
  <c r="I17" i="43"/>
  <c r="D17" i="43"/>
  <c r="D16" i="43"/>
  <c r="I15" i="43"/>
  <c r="I14" i="43"/>
  <c r="C14" i="43"/>
  <c r="B14" i="43"/>
  <c r="H12" i="43"/>
  <c r="G12" i="43"/>
  <c r="D12" i="43"/>
  <c r="G40" i="43" l="1"/>
  <c r="I40" i="43" s="1"/>
  <c r="B40" i="43"/>
  <c r="C40" i="43"/>
  <c r="D14" i="43"/>
  <c r="D21" i="43"/>
  <c r="D40" i="43" l="1"/>
  <c r="C42" i="42" l="1"/>
  <c r="C21" i="42"/>
  <c r="C16" i="42"/>
  <c r="C23" i="42" s="1"/>
  <c r="C28" i="42" s="1"/>
  <c r="C44" i="42" l="1"/>
  <c r="C49" i="42" s="1"/>
  <c r="D36" i="41" l="1"/>
  <c r="D34" i="41"/>
  <c r="D30" i="41"/>
  <c r="D27" i="41"/>
  <c r="D25" i="41"/>
  <c r="D23" i="41"/>
  <c r="H27" i="41"/>
  <c r="H40" i="41" s="1"/>
  <c r="I39" i="41"/>
  <c r="H38" i="41"/>
  <c r="G38" i="41"/>
  <c r="I36" i="41"/>
  <c r="I35" i="41"/>
  <c r="I34" i="41"/>
  <c r="I33" i="41"/>
  <c r="I32" i="41"/>
  <c r="D32" i="41"/>
  <c r="I31" i="41"/>
  <c r="G27" i="41"/>
  <c r="I25" i="41"/>
  <c r="I23" i="41"/>
  <c r="I21" i="41"/>
  <c r="C21" i="41"/>
  <c r="C40" i="41" s="1"/>
  <c r="B21" i="41"/>
  <c r="D21" i="41" s="1"/>
  <c r="I19" i="41"/>
  <c r="D19" i="41"/>
  <c r="D18" i="41"/>
  <c r="I17" i="41"/>
  <c r="D17" i="41"/>
  <c r="D16" i="41"/>
  <c r="I15" i="41"/>
  <c r="I14" i="41"/>
  <c r="C14" i="41"/>
  <c r="B14" i="41"/>
  <c r="D14" i="41" s="1"/>
  <c r="H12" i="41"/>
  <c r="G12" i="41"/>
  <c r="D12" i="41"/>
  <c r="G40" i="41" l="1"/>
  <c r="I40" i="41" s="1"/>
  <c r="B40" i="41"/>
  <c r="D40" i="41" s="1"/>
  <c r="C42" i="40"/>
  <c r="C21" i="40"/>
  <c r="C16" i="40"/>
  <c r="C23" i="40" l="1"/>
  <c r="C28" i="40" s="1"/>
  <c r="C44" i="40"/>
  <c r="C49" i="40" s="1"/>
  <c r="H38" i="39"/>
  <c r="I39" i="39" l="1"/>
  <c r="G38" i="39"/>
  <c r="I36" i="39"/>
  <c r="D36" i="39"/>
  <c r="I35" i="39"/>
  <c r="I34" i="39"/>
  <c r="D34" i="39"/>
  <c r="I33" i="39"/>
  <c r="I32" i="39"/>
  <c r="D32" i="39"/>
  <c r="I31" i="39"/>
  <c r="D30" i="39"/>
  <c r="H27" i="39"/>
  <c r="H40" i="39" s="1"/>
  <c r="G27" i="39"/>
  <c r="G40" i="39" s="1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I14" i="39"/>
  <c r="C14" i="39"/>
  <c r="C40" i="39" s="1"/>
  <c r="B14" i="39"/>
  <c r="H12" i="39"/>
  <c r="G12" i="39"/>
  <c r="D12" i="39"/>
  <c r="C42" i="38"/>
  <c r="C21" i="38"/>
  <c r="C16" i="38"/>
  <c r="C23" i="38" s="1"/>
  <c r="C28" i="38" s="1"/>
  <c r="C44" i="38" s="1"/>
  <c r="C49" i="38" s="1"/>
  <c r="I40" i="39" l="1"/>
  <c r="I38" i="39"/>
  <c r="D21" i="39"/>
  <c r="B40" i="39"/>
  <c r="D40" i="39" s="1"/>
  <c r="D14" i="39"/>
  <c r="I27" i="39"/>
  <c r="I39" i="37"/>
  <c r="H38" i="37"/>
  <c r="G38" i="37"/>
  <c r="I36" i="37"/>
  <c r="D36" i="37"/>
  <c r="I35" i="37"/>
  <c r="I34" i="37"/>
  <c r="D34" i="37"/>
  <c r="I33" i="37"/>
  <c r="I32" i="37"/>
  <c r="D32" i="37"/>
  <c r="I31" i="37"/>
  <c r="D30" i="37"/>
  <c r="H27" i="37"/>
  <c r="H40" i="37" s="1"/>
  <c r="G27" i="37"/>
  <c r="G40" i="37" s="1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I14" i="37"/>
  <c r="C14" i="37"/>
  <c r="C40" i="37" s="1"/>
  <c r="B14" i="37"/>
  <c r="H12" i="37"/>
  <c r="G12" i="37"/>
  <c r="D12" i="37"/>
  <c r="I38" i="37" l="1"/>
  <c r="B40" i="37"/>
  <c r="I40" i="37"/>
  <c r="I27" i="37"/>
  <c r="D14" i="37"/>
  <c r="D21" i="37"/>
  <c r="D40" i="37" l="1"/>
  <c r="C42" i="36" l="1"/>
  <c r="C21" i="36"/>
  <c r="C16" i="36"/>
  <c r="C23" i="36" l="1"/>
  <c r="C28" i="36" s="1"/>
  <c r="C44" i="36" s="1"/>
  <c r="C49" i="36" s="1"/>
  <c r="H38" i="35"/>
  <c r="I39" i="35"/>
  <c r="G38" i="35"/>
  <c r="I36" i="35"/>
  <c r="D36" i="35"/>
  <c r="I35" i="35"/>
  <c r="I34" i="35"/>
  <c r="D34" i="35"/>
  <c r="I33" i="35"/>
  <c r="I32" i="35"/>
  <c r="D32" i="35"/>
  <c r="I31" i="35"/>
  <c r="D30" i="35"/>
  <c r="H27" i="35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C40" i="35" s="1"/>
  <c r="B14" i="35"/>
  <c r="H12" i="35"/>
  <c r="G12" i="35"/>
  <c r="D12" i="35"/>
  <c r="H40" i="35" l="1"/>
  <c r="I38" i="35"/>
  <c r="G40" i="35"/>
  <c r="D21" i="35"/>
  <c r="B40" i="35"/>
  <c r="D40" i="35" s="1"/>
  <c r="D14" i="35"/>
  <c r="I27" i="35"/>
  <c r="I40" i="35" l="1"/>
  <c r="C42" i="34" l="1"/>
  <c r="C21" i="34"/>
  <c r="C16" i="34"/>
  <c r="C23" i="34" s="1"/>
  <c r="C28" i="34" s="1"/>
  <c r="C44" i="34" l="1"/>
  <c r="C49" i="34" s="1"/>
  <c r="I39" i="33" l="1"/>
  <c r="H38" i="33"/>
  <c r="G38" i="33"/>
  <c r="I38" i="33" s="1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I27" i="33" s="1"/>
  <c r="D27" i="33"/>
  <c r="I25" i="33"/>
  <c r="D25" i="33"/>
  <c r="I23" i="33"/>
  <c r="D23" i="33"/>
  <c r="I21" i="33"/>
  <c r="C21" i="33"/>
  <c r="C40" i="33" s="1"/>
  <c r="B21" i="33"/>
  <c r="I19" i="33"/>
  <c r="D19" i="33"/>
  <c r="D18" i="33"/>
  <c r="I17" i="33"/>
  <c r="D17" i="33"/>
  <c r="D16" i="33"/>
  <c r="I15" i="33"/>
  <c r="I14" i="33"/>
  <c r="C14" i="33"/>
  <c r="B14" i="33"/>
  <c r="D14" i="33" s="1"/>
  <c r="H12" i="33"/>
  <c r="G12" i="33"/>
  <c r="D12" i="33"/>
  <c r="C42" i="32"/>
  <c r="C21" i="32"/>
  <c r="C16" i="32"/>
  <c r="B40" i="33" l="1"/>
  <c r="D40" i="33" s="1"/>
  <c r="C23" i="32"/>
  <c r="C28" i="32" s="1"/>
  <c r="C44" i="32" s="1"/>
  <c r="C49" i="32" s="1"/>
  <c r="G40" i="33"/>
  <c r="I40" i="33" s="1"/>
  <c r="D21" i="33"/>
  <c r="C34" i="25"/>
  <c r="H38" i="31"/>
  <c r="H27" i="31"/>
  <c r="H40" i="31" s="1"/>
  <c r="H12" i="31"/>
  <c r="C21" i="31"/>
  <c r="C40" i="31" s="1"/>
  <c r="C14" i="31"/>
  <c r="I39" i="31"/>
  <c r="G38" i="31"/>
  <c r="I38" i="31" s="1"/>
  <c r="I36" i="31"/>
  <c r="D36" i="31"/>
  <c r="I35" i="31"/>
  <c r="I34" i="31"/>
  <c r="D34" i="31"/>
  <c r="I33" i="31"/>
  <c r="I32" i="31"/>
  <c r="D32" i="31"/>
  <c r="I31" i="31"/>
  <c r="D30" i="31"/>
  <c r="G27" i="31"/>
  <c r="I27" i="31" s="1"/>
  <c r="D27" i="31"/>
  <c r="I25" i="31"/>
  <c r="D25" i="31"/>
  <c r="I23" i="31"/>
  <c r="D23" i="31"/>
  <c r="I21" i="31"/>
  <c r="B21" i="31"/>
  <c r="I19" i="31"/>
  <c r="D19" i="31"/>
  <c r="D18" i="31"/>
  <c r="I17" i="31"/>
  <c r="D17" i="31"/>
  <c r="D16" i="31"/>
  <c r="I15" i="31"/>
  <c r="I14" i="31"/>
  <c r="B14" i="31"/>
  <c r="G12" i="31"/>
  <c r="D12" i="31"/>
  <c r="D14" i="31" l="1"/>
  <c r="G40" i="31"/>
  <c r="I40" i="31" s="1"/>
  <c r="D21" i="31"/>
  <c r="B40" i="31"/>
  <c r="D40" i="31" s="1"/>
  <c r="C42" i="30" l="1"/>
  <c r="C21" i="30"/>
  <c r="C16" i="30"/>
  <c r="C23" i="30" l="1"/>
  <c r="C28" i="30" s="1"/>
  <c r="C44" i="30" s="1"/>
  <c r="C49" i="30" s="1"/>
  <c r="I39" i="29" l="1"/>
  <c r="H38" i="29"/>
  <c r="G38" i="29"/>
  <c r="I36" i="29"/>
  <c r="D36" i="29"/>
  <c r="I35" i="29"/>
  <c r="I34" i="29"/>
  <c r="D34" i="29"/>
  <c r="I33" i="29"/>
  <c r="I32" i="29"/>
  <c r="D32" i="29"/>
  <c r="I31" i="29"/>
  <c r="D30" i="29"/>
  <c r="H27" i="29"/>
  <c r="G27" i="29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D14" i="29" s="1"/>
  <c r="G12" i="29"/>
  <c r="D12" i="29"/>
  <c r="D21" i="29" l="1"/>
  <c r="B40" i="29"/>
  <c r="H40" i="29"/>
  <c r="I38" i="29"/>
  <c r="I27" i="29"/>
  <c r="C40" i="29"/>
  <c r="G40" i="29"/>
  <c r="I40" i="29" s="1"/>
  <c r="D40" i="29" l="1"/>
  <c r="C42" i="28" l="1"/>
  <c r="C21" i="28"/>
  <c r="C16" i="28"/>
  <c r="C23" i="28" l="1"/>
  <c r="C28" i="28" s="1"/>
  <c r="C44" i="28" s="1"/>
  <c r="C49" i="28" s="1"/>
  <c r="I39" i="27"/>
  <c r="H38" i="27"/>
  <c r="G38" i="27"/>
  <c r="I38" i="27" s="1"/>
  <c r="I36" i="27"/>
  <c r="D36" i="27"/>
  <c r="I35" i="27"/>
  <c r="I34" i="27"/>
  <c r="D34" i="27"/>
  <c r="I33" i="27"/>
  <c r="I32" i="27"/>
  <c r="D32" i="27"/>
  <c r="I31" i="27"/>
  <c r="D30" i="27"/>
  <c r="H27" i="27"/>
  <c r="G27" i="27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G12" i="27"/>
  <c r="D12" i="27"/>
  <c r="G40" i="27" l="1"/>
  <c r="I27" i="27"/>
  <c r="B40" i="27"/>
  <c r="D21" i="27"/>
  <c r="C40" i="27"/>
  <c r="H40" i="27"/>
  <c r="D14" i="27"/>
  <c r="I40" i="27" l="1"/>
  <c r="D40" i="27"/>
  <c r="C42" i="26" l="1"/>
  <c r="C21" i="26"/>
  <c r="C16" i="26"/>
  <c r="C23" i="26" l="1"/>
  <c r="C28" i="26" s="1"/>
  <c r="C44" i="26" s="1"/>
  <c r="C49" i="26" s="1"/>
  <c r="C42" i="25"/>
  <c r="C21" i="25" l="1"/>
  <c r="C16" i="25"/>
  <c r="C23" i="25" l="1"/>
  <c r="C28" i="25" s="1"/>
  <c r="C44" i="25" s="1"/>
  <c r="C49" i="25" l="1"/>
  <c r="H12" i="3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" l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<sst xmlns="http://schemas.openxmlformats.org/spreadsheetml/2006/main" count="865" uniqueCount="101">
  <si>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</si>
  <si>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</si>
  <si>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</si>
  <si>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</si>
  <si>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</si>
  <si>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</si>
  <si>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</si>
  <si>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</si>
  <si>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</si>
  <si>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</si>
  <si>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</si>
  <si>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</si>
  <si>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</si>
  <si>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</si>
  <si>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</si>
  <si>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</si>
  <si>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</si>
  <si>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</si>
  <si>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</si>
  <si>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</si>
  <si>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</si>
  <si>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</si>
  <si>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</si>
  <si>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</si>
  <si>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</si>
  <si>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</si>
  <si>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</si>
  <si>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</si>
  <si>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</si>
  <si>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</si>
  <si>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</si>
  <si>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</si>
  <si>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</si>
  <si>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</si>
  <si>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</si>
  <si>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</si>
  <si>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</si>
  <si>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</si>
  <si>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</si>
  <si>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</si>
  <si>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</si>
  <si>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</si>
  <si>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</si>
  <si>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</si>
  <si>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</si>
  <si>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</si>
  <si>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</si>
  <si>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</si>
  <si>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</si>
  <si>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</si>
  <si>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</si>
  <si>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</si>
  <si>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</si>
  <si>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</si>
  <si>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</si>
  <si>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</si>
  <si>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</si>
  <si>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</si>
  <si>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DEL 01 AL 31 DE ENERO DE 2021</t>
  </si>
  <si>
    <t>ESTADO DE SITUACIÓN FINANCIERA AL 31 DE ENERO DE  2021 Y 31 DE DICIEMBRE DE 2020</t>
  </si>
  <si>
    <t>Enero 31
de  2021</t>
  </si>
  <si>
    <t>Diciembre 31
de  2020</t>
  </si>
  <si>
    <t>TÍTULOS DE INVERSIÓN EN CIRCULACIÓN
A LARGO PLAZO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</si>
  <si>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</si>
  <si>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</si>
  <si>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</si>
  <si>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</si>
  <si>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</si>
  <si>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</si>
  <si>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</si>
  <si>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28 DE FEBREO DE 2021</t>
  </si>
  <si>
    <t>ESTADO DE SITUACIÓN FINANCIERA AL 28 DE FEBRERO Y 31 DE ENERO DE  2021</t>
  </si>
  <si>
    <t>Febrero 28
de  2021</t>
  </si>
  <si>
    <t>DEL 01 AL 31 DE MARZO DE 2021</t>
  </si>
  <si>
    <t>Marzo
de  2021</t>
  </si>
  <si>
    <t>DEL 01 AL 30 DE ABRIL DE 2021</t>
  </si>
  <si>
    <t>Abril
de  2021</t>
  </si>
  <si>
    <t>ESTADO DE SITUACIÓN FINANCIERA AL 31 DE MARZO Y 28 DE FEBRERO DE 2021</t>
  </si>
  <si>
    <t>ESTADO DE SITUACIÓN FINANCIERA AL 30 DE ABRIL Y 31 DE MARZO DE 2021</t>
  </si>
  <si>
    <t>DEL 01 AL 31 DE MAYO DE 2021</t>
  </si>
  <si>
    <t>ESTADO DE SITUACIÓN FINANCIERA AL 31 DE MAYO Y 30 DE ABRIL DE 2021</t>
  </si>
  <si>
    <t>Mayo
de  2021</t>
  </si>
  <si>
    <t>DEL 01 AL 30 DE JUNIO DE 2021</t>
  </si>
  <si>
    <t>ESTADO DE SITUACIÓN FINANCIERA AL 30 DE JUNIO Y 31 DE MAYO DE 2021</t>
  </si>
  <si>
    <t>Junio
de  2021</t>
  </si>
  <si>
    <t>DEL 01 AL 31 DE JULIO DE 2021</t>
  </si>
  <si>
    <t>ESTADO DE SITUACIÓN FINANCIERA AL 31 DE JULIO Y 30 DE JUNIO DE 2021</t>
  </si>
  <si>
    <t>Julio
de  2021</t>
  </si>
  <si>
    <t>DEL 01 AL 31 DE AGOSTO DE 2021</t>
  </si>
  <si>
    <t>ESTADO DE SITUACIÓN FINANCIERA AL 31 DE AGOSTO Y 31 DE JULIO DE 2021</t>
  </si>
  <si>
    <t>Agosto
de  2021</t>
  </si>
  <si>
    <t>DEL 01 AL 30 DE SEPTIEMBRE DE 2021</t>
  </si>
  <si>
    <t>ESTADO DE SITUACIÓN FINANCIERA AL 30 DE SEPTIEMBRE Y 31 DE AGOSTO DE 2021</t>
  </si>
  <si>
    <t>Septiembre
de  2021</t>
  </si>
  <si>
    <t>DEL 01 AL 31 DE OCTUBRE DE 2021</t>
  </si>
  <si>
    <t>ESTADO DE SITUACIÓN FINANCIERA AL 31 DE OCTUBRE Y 30 DE SEPTIEMBRE DE 2021</t>
  </si>
  <si>
    <t>Octubre
de  2021</t>
  </si>
  <si>
    <t>DEL 01 AL 30 DE NOVIEMBRE DE 2021</t>
  </si>
  <si>
    <t>ESTADO DE SITUACIÓN FINANCIERA AL 30 DE NOVIEMBRE Y 31 DE OCTUBRE DE 2021</t>
  </si>
  <si>
    <t>Noviembre
de  2021</t>
  </si>
  <si>
    <t>DEL 01 DE ENERO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</si>
</sst>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top" wrapText="1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3" applyNumberFormat="1" applyFont="1" applyAlignment="1" applyProtection="1">
      <alignment horizontal="right" vertical="center"/>
      <protection locked="0"/>
    </xf>
    <xf numFmtId="170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7" fontId="19" fillId="0" borderId="0" xfId="2" applyNumberFormat="1" applyFont="1" applyBorder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B9D4BD7-FF56-4180-A847-65864B865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9DF7989-A325-4C85-A061-08EFE08C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0754A24-6722-4B78-8A0E-B4D0629EB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42806DA-1E7A-4C61-B996-97A2C7BE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32795A8-5669-4325-A8E7-DC87A1E7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623D1DF-24D5-410B-8FAB-5A032520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1E8A0D-FF28-4A66-8E5B-A2D9756A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C0ED19-7869-465C-B28E-68C0A5D3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BC28B2D-F5AC-4936-B708-73C88BFA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E795BCA-E81B-4F67-A0B5-E9F61793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AB73DA1-7423-44CB-B8D5-314C2F58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89DD638-6516-4F80-B250-8A89D1A65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D7D458D-CB3A-4CE5-9CF0-391501D8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63C5BF1-B9C1-41BA-B612-30B4A824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878F685-6DA4-4EB0-93CE-B19FB40B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E6DB2B6-6CCC-41AC-9782-84A0AB966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E26FA51-A788-4005-9D80-5559FADF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59FD990-9011-4B02-94FA-F1EB33DF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43865B2-69C1-400D-BD13-154AFACA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574825B-797B-433E-9ECC-0D4B5B21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zoomScaleNormal="90" zoomScaleSheetLayoutView="100"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14" customWidth="1"/>
    <col min="3" max="3" width="28.140625" style="20" customWidth="1"/>
    <col min="4" max="4" width="13" style="20" bestFit="1" customWidth="1"/>
    <col min="5" max="5" width="21.5703125" style="20" bestFit="1" customWidth="1"/>
    <col min="6" max="6" width="12.140625" style="20" bestFit="1" customWidth="1"/>
    <col min="7" max="7" width="15.85546875" style="20" customWidth="1"/>
    <col min="8" max="16384" width="8" style="20"/>
  </cols>
  <sheetData>
    <row r="1" spans="1:9" s="19" customFormat="1" ht="15.75" x14ac:dyDescent="0.25">
      <c r="A1" s="17" t="s">
        <v>0</v>
      </c>
      <c r="B1" s="18"/>
      <c r="C1" s="18"/>
    </row>
    <row r="2" spans="1:9" s="19" customFormat="1" ht="15.75" x14ac:dyDescent="0.25">
      <c r="A2" s="17" t="s">
        <v>1</v>
      </c>
      <c r="B2" s="18"/>
      <c r="C2" s="18"/>
    </row>
    <row r="3" spans="1:9" x14ac:dyDescent="0.25">
      <c r="A3" s="17"/>
      <c r="B3" s="17"/>
      <c r="C3" s="17"/>
    </row>
    <row r="4" spans="1:9" s="22" customFormat="1" ht="14.25" x14ac:dyDescent="0.25">
      <c r="A4" s="17" t="s">
        <v>2</v>
      </c>
      <c r="B4" s="21"/>
      <c r="C4" s="21"/>
    </row>
    <row r="5" spans="1:9" s="22" customFormat="1" ht="14.25" x14ac:dyDescent="0.25">
      <c r="A5" s="17" t="s">
        <v>58</v>
      </c>
      <c r="B5" s="21"/>
      <c r="C5" s="21"/>
    </row>
    <row r="6" spans="1:9" s="21" customFormat="1" ht="14.25" x14ac:dyDescent="0.25">
      <c r="A6" s="23" t="s">
        <v>3</v>
      </c>
      <c r="B6" s="24"/>
      <c r="C6" s="24"/>
    </row>
    <row r="7" spans="1:9" s="17" customFormat="1" x14ac:dyDescent="0.25">
      <c r="B7" s="1"/>
    </row>
    <row r="8" spans="1:9" s="17" customFormat="1" x14ac:dyDescent="0.25">
      <c r="B8" s="1"/>
    </row>
    <row r="9" spans="1:9" x14ac:dyDescent="0.25">
      <c r="B9" s="1"/>
      <c r="C9" s="2">
        <v>44197</v>
      </c>
    </row>
    <row r="11" spans="1:9" x14ac:dyDescent="0.25">
      <c r="A11" s="20" t="s">
        <v>4</v>
      </c>
      <c r="B11" s="62"/>
    </row>
    <row r="12" spans="1:9" x14ac:dyDescent="0.25">
      <c r="A12" s="3" t="s">
        <v>5</v>
      </c>
      <c r="B12" s="62"/>
      <c r="C12" s="25">
        <v>51050.7</v>
      </c>
    </row>
    <row r="13" spans="1:9" x14ac:dyDescent="0.25">
      <c r="A13" s="3" t="s">
        <v>6</v>
      </c>
      <c r="B13" s="62"/>
      <c r="C13" s="25">
        <v>50.4</v>
      </c>
      <c r="G13" s="26"/>
      <c r="I13" s="27"/>
    </row>
    <row r="14" spans="1:9" x14ac:dyDescent="0.25">
      <c r="A14" s="3" t="s">
        <v>7</v>
      </c>
      <c r="B14" s="62"/>
      <c r="C14" s="25">
        <v>1430.9</v>
      </c>
    </row>
    <row r="15" spans="1:9" ht="13.5" customHeight="1" x14ac:dyDescent="0.25">
      <c r="A15" s="3" t="s">
        <v>8</v>
      </c>
      <c r="B15" s="62"/>
      <c r="C15" s="28">
        <v>792.8</v>
      </c>
      <c r="G15" s="26"/>
    </row>
    <row r="16" spans="1:9" ht="13.5" customHeight="1" x14ac:dyDescent="0.25">
      <c r="A16" s="29"/>
      <c r="B16" s="62"/>
      <c r="C16" s="30">
        <f>SUM(C12:C15)</f>
        <v>53324.800000000003</v>
      </c>
      <c r="G16" s="26"/>
    </row>
    <row r="17" spans="1:7" x14ac:dyDescent="0.25">
      <c r="A17" s="31"/>
      <c r="B17" s="62"/>
      <c r="C17" s="25"/>
    </row>
    <row r="18" spans="1:7" x14ac:dyDescent="0.25">
      <c r="A18" s="3" t="s">
        <v>9</v>
      </c>
      <c r="B18" s="62"/>
      <c r="G18" s="26"/>
    </row>
    <row r="19" spans="1:7" x14ac:dyDescent="0.25">
      <c r="A19" s="3" t="s">
        <v>10</v>
      </c>
      <c r="B19" s="62"/>
      <c r="C19" s="25">
        <v>10335.799999999999</v>
      </c>
    </row>
    <row r="20" spans="1:7" ht="15" x14ac:dyDescent="0.25">
      <c r="A20" s="3" t="s">
        <v>11</v>
      </c>
      <c r="B20" s="62"/>
      <c r="C20" s="28">
        <v>1058.4000000000001</v>
      </c>
      <c r="G20" s="26"/>
    </row>
    <row r="21" spans="1:7" x14ac:dyDescent="0.25">
      <c r="A21" s="3"/>
      <c r="B21" s="62"/>
      <c r="C21" s="25">
        <f>+C19+C20</f>
        <v>11394.199999999999</v>
      </c>
      <c r="G21" s="26"/>
    </row>
    <row r="22" spans="1:7" x14ac:dyDescent="0.25">
      <c r="A22" s="3"/>
      <c r="B22" s="62"/>
      <c r="C22" s="25"/>
    </row>
    <row r="23" spans="1:7" x14ac:dyDescent="0.25">
      <c r="A23" s="3" t="s">
        <v>12</v>
      </c>
      <c r="B23" s="62"/>
      <c r="C23" s="25">
        <f>SUM(C16-C21)</f>
        <v>41930.600000000006</v>
      </c>
      <c r="D23" s="32"/>
    </row>
    <row r="24" spans="1:7" x14ac:dyDescent="0.25">
      <c r="A24" s="3"/>
      <c r="B24" s="62"/>
      <c r="C24" s="25"/>
      <c r="G24" s="95"/>
    </row>
    <row r="25" spans="1:7" x14ac:dyDescent="0.25">
      <c r="A25" s="3" t="s">
        <v>13</v>
      </c>
      <c r="B25" s="62"/>
      <c r="C25" s="25"/>
      <c r="G25" s="95"/>
    </row>
    <row r="26" spans="1:7" ht="15" x14ac:dyDescent="0.25">
      <c r="A26" s="3" t="s">
        <v>14</v>
      </c>
      <c r="B26" s="62"/>
      <c r="C26" s="28">
        <v>-10091.9</v>
      </c>
      <c r="E26" s="33"/>
    </row>
    <row r="27" spans="1:7" x14ac:dyDescent="0.25">
      <c r="A27" s="3"/>
      <c r="B27" s="62"/>
      <c r="C27" s="25"/>
      <c r="E27" s="33"/>
    </row>
    <row r="28" spans="1:7" x14ac:dyDescent="0.25">
      <c r="A28" s="3" t="s">
        <v>15</v>
      </c>
      <c r="B28" s="62"/>
      <c r="C28" s="25">
        <f>+C23-C26</f>
        <v>52022.500000000007</v>
      </c>
      <c r="E28" s="34"/>
    </row>
    <row r="29" spans="1:7" x14ac:dyDescent="0.25">
      <c r="A29" s="3"/>
      <c r="B29" s="62"/>
      <c r="C29" s="25"/>
    </row>
    <row r="31" spans="1:7" x14ac:dyDescent="0.25">
      <c r="A31" s="3"/>
      <c r="B31" s="62"/>
      <c r="C31" s="25"/>
      <c r="E31" s="4"/>
      <c r="F31" s="5"/>
      <c r="G31" s="5"/>
    </row>
    <row r="32" spans="1:7" x14ac:dyDescent="0.25">
      <c r="A32" s="3" t="s">
        <v>16</v>
      </c>
      <c r="B32" s="62"/>
      <c r="C32" s="25">
        <v>8851.2999999999993</v>
      </c>
      <c r="E32" s="6"/>
      <c r="F32" s="7"/>
      <c r="G32" s="7"/>
    </row>
    <row r="33" spans="1:7" x14ac:dyDescent="0.25">
      <c r="A33" s="3" t="s">
        <v>17</v>
      </c>
      <c r="B33" s="62"/>
      <c r="C33" s="25">
        <v>28.1</v>
      </c>
      <c r="E33" s="6"/>
      <c r="F33" s="7"/>
      <c r="G33" s="7"/>
    </row>
    <row r="34" spans="1:7" x14ac:dyDescent="0.25">
      <c r="A34" s="3"/>
      <c r="B34" s="62"/>
      <c r="C34" s="25"/>
      <c r="E34" s="6"/>
      <c r="F34" s="7"/>
      <c r="G34" s="7"/>
    </row>
    <row r="35" spans="1:7" x14ac:dyDescent="0.25">
      <c r="A35" s="3" t="s">
        <v>18</v>
      </c>
      <c r="B35" s="62"/>
      <c r="C35" s="25">
        <v>5225.1000000000004</v>
      </c>
      <c r="E35" s="6"/>
      <c r="F35" s="8"/>
      <c r="G35" s="8"/>
    </row>
    <row r="36" spans="1:7" x14ac:dyDescent="0.25">
      <c r="A36" s="3"/>
      <c r="B36" s="62"/>
      <c r="C36" s="25"/>
      <c r="E36" s="6"/>
      <c r="F36" s="7"/>
      <c r="G36" s="7"/>
    </row>
    <row r="37" spans="1:7" x14ac:dyDescent="0.25">
      <c r="A37" s="3" t="s">
        <v>19</v>
      </c>
      <c r="B37" s="62"/>
      <c r="E37" s="6"/>
      <c r="F37" s="8"/>
      <c r="G37" s="8"/>
    </row>
    <row r="38" spans="1:7" x14ac:dyDescent="0.25">
      <c r="A38" s="3" t="s">
        <v>20</v>
      </c>
      <c r="B38" s="62"/>
      <c r="C38" s="25">
        <v>1590.9</v>
      </c>
      <c r="E38" s="6"/>
      <c r="F38" s="8"/>
      <c r="G38" s="8"/>
    </row>
    <row r="39" spans="1:7" x14ac:dyDescent="0.25">
      <c r="A39" s="3" t="s">
        <v>21</v>
      </c>
      <c r="B39" s="62"/>
      <c r="C39" s="25">
        <v>423.4</v>
      </c>
      <c r="E39" s="6"/>
      <c r="F39" s="7"/>
      <c r="G39" s="8"/>
    </row>
    <row r="40" spans="1:7" x14ac:dyDescent="0.25">
      <c r="A40" s="3" t="s">
        <v>22</v>
      </c>
      <c r="B40" s="62"/>
      <c r="C40" s="25">
        <v>5940.1</v>
      </c>
      <c r="E40" s="6"/>
      <c r="F40" s="7"/>
      <c r="G40" s="7"/>
    </row>
    <row r="41" spans="1:7" ht="15" x14ac:dyDescent="0.25">
      <c r="A41" s="3" t="s">
        <v>23</v>
      </c>
      <c r="B41" s="62"/>
      <c r="C41" s="28">
        <v>1286.5</v>
      </c>
      <c r="E41" s="6"/>
      <c r="F41" s="9"/>
      <c r="G41" s="9"/>
    </row>
    <row r="42" spans="1:7" x14ac:dyDescent="0.25">
      <c r="A42" s="3"/>
      <c r="B42" s="62"/>
      <c r="C42" s="25">
        <f>SUM(C38:C41)</f>
        <v>9240.9000000000015</v>
      </c>
      <c r="E42" s="6"/>
      <c r="F42" s="8"/>
      <c r="G42" s="8"/>
    </row>
    <row r="43" spans="1:7" x14ac:dyDescent="0.25">
      <c r="A43" s="3"/>
      <c r="B43" s="62"/>
      <c r="C43" s="25"/>
      <c r="E43" s="10"/>
      <c r="F43" s="11"/>
      <c r="G43" s="11"/>
    </row>
    <row r="44" spans="1:7" x14ac:dyDescent="0.25">
      <c r="A44" s="3" t="s">
        <v>24</v>
      </c>
      <c r="B44" s="62"/>
      <c r="C44" s="25">
        <f>+C28+C32+C33+C35-C42</f>
        <v>56886.1</v>
      </c>
      <c r="E44" s="12"/>
      <c r="F44" s="8"/>
      <c r="G44" s="8"/>
    </row>
    <row r="45" spans="1:7" s="3" customFormat="1" x14ac:dyDescent="0.25">
      <c r="B45" s="62"/>
      <c r="C45" s="25"/>
      <c r="E45" s="35"/>
      <c r="F45" s="36"/>
    </row>
    <row r="46" spans="1:7" s="3" customFormat="1" x14ac:dyDescent="0.25">
      <c r="A46" s="3" t="s">
        <v>25</v>
      </c>
      <c r="B46" s="62"/>
      <c r="C46" s="25"/>
    </row>
    <row r="47" spans="1:7" s="3" customFormat="1" ht="15" x14ac:dyDescent="0.25">
      <c r="A47" s="3" t="s">
        <v>26</v>
      </c>
      <c r="B47" s="62"/>
      <c r="C47" s="28">
        <v>0</v>
      </c>
      <c r="E47" s="35"/>
    </row>
    <row r="48" spans="1:7" s="3" customFormat="1" x14ac:dyDescent="0.25">
      <c r="A48" s="37"/>
      <c r="B48" s="62"/>
      <c r="C48" s="25"/>
    </row>
    <row r="49" spans="1:3" s="3" customFormat="1" ht="15" x14ac:dyDescent="0.25">
      <c r="A49" s="3" t="s">
        <v>27</v>
      </c>
      <c r="B49" s="1"/>
      <c r="C49" s="38">
        <f>+C44+C47</f>
        <v>56886.1</v>
      </c>
    </row>
    <row r="50" spans="1:3" s="3" customFormat="1" x14ac:dyDescent="0.25">
      <c r="B50" s="62"/>
      <c r="C50" s="25"/>
    </row>
    <row r="53" spans="1:3" x14ac:dyDescent="0.25">
      <c r="C53" s="61"/>
    </row>
    <row r="60" spans="1:3" x14ac:dyDescent="0.25">
      <c r="B60" s="62"/>
      <c r="C60" s="39"/>
    </row>
    <row r="61" spans="1:3" x14ac:dyDescent="0.25">
      <c r="B61" s="62"/>
      <c r="C61" s="39"/>
    </row>
    <row r="62" spans="1:3" x14ac:dyDescent="0.25">
      <c r="B62" s="62"/>
      <c r="C62" s="39"/>
    </row>
    <row r="63" spans="1:3" x14ac:dyDescent="0.25">
      <c r="B63" s="62"/>
      <c r="C63" s="39"/>
    </row>
    <row r="64" spans="1:3" x14ac:dyDescent="0.25">
      <c r="B64" s="62"/>
      <c r="C64" s="39"/>
    </row>
    <row r="65" spans="1:3" x14ac:dyDescent="0.25">
      <c r="B65" s="62"/>
      <c r="C65" s="39"/>
    </row>
    <row r="66" spans="1:3" s="3" customFormat="1" x14ac:dyDescent="0.25">
      <c r="A66" s="20"/>
      <c r="B66" s="62"/>
      <c r="C66" s="39"/>
    </row>
    <row r="67" spans="1:3" x14ac:dyDescent="0.25">
      <c r="B67" s="62"/>
      <c r="C67" s="39"/>
    </row>
    <row r="68" spans="1:3" x14ac:dyDescent="0.25">
      <c r="B68" s="62"/>
      <c r="C68" s="39"/>
    </row>
    <row r="69" spans="1:3" x14ac:dyDescent="0.25">
      <c r="B69" s="62"/>
      <c r="C69" s="39"/>
    </row>
    <row r="70" spans="1:3" x14ac:dyDescent="0.25">
      <c r="B70" s="62"/>
      <c r="C70" s="39"/>
    </row>
    <row r="71" spans="1:3" x14ac:dyDescent="0.25">
      <c r="B71" s="62"/>
      <c r="C71" s="39"/>
    </row>
    <row r="72" spans="1:3" x14ac:dyDescent="0.25">
      <c r="B72" s="62"/>
      <c r="C72" s="39"/>
    </row>
    <row r="73" spans="1:3" x14ac:dyDescent="0.25">
      <c r="B73" s="62"/>
      <c r="C73" s="39"/>
    </row>
    <row r="74" spans="1:3" x14ac:dyDescent="0.25">
      <c r="B74" s="62"/>
      <c r="C74" s="39"/>
    </row>
    <row r="75" spans="1:3" x14ac:dyDescent="0.25">
      <c r="B75" s="62"/>
      <c r="C75" s="39"/>
    </row>
    <row r="76" spans="1:3" x14ac:dyDescent="0.25">
      <c r="B76" s="62"/>
      <c r="C76" s="39"/>
    </row>
    <row r="77" spans="1:3" x14ac:dyDescent="0.25">
      <c r="B77" s="62"/>
      <c r="C77" s="39"/>
    </row>
    <row r="78" spans="1:3" x14ac:dyDescent="0.25">
      <c r="B78" s="62"/>
      <c r="C78" s="39"/>
    </row>
    <row r="79" spans="1:3" x14ac:dyDescent="0.25">
      <c r="B79" s="62"/>
      <c r="C79" s="39"/>
    </row>
    <row r="80" spans="1:3" x14ac:dyDescent="0.25">
      <c r="B80" s="62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48BF-1C0E-4B0F-A3EA-E7640D02E95B}">
  <dimension ref="A1:I43"/>
  <sheetViews>
    <sheetView topLeftCell="A7"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81</v>
      </c>
      <c r="C10" s="13" t="s">
        <v>76</v>
      </c>
      <c r="D10" s="13" t="s">
        <v>32</v>
      </c>
      <c r="F10" s="40" t="s">
        <v>33</v>
      </c>
      <c r="G10" s="13" t="s">
        <v>81</v>
      </c>
      <c r="H10" s="13" t="s">
        <v>76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641596.1</v>
      </c>
      <c r="C12" s="30">
        <v>545929.5</v>
      </c>
      <c r="D12" s="30">
        <f>+B12-C12</f>
        <v>95666.599999999977</v>
      </c>
      <c r="F12" s="46" t="s">
        <v>62</v>
      </c>
      <c r="G12" s="42">
        <f>+G14+G15</f>
        <v>368817.60000000003</v>
      </c>
      <c r="H12" s="42">
        <f>+H14+H15</f>
        <v>367793.4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440032</v>
      </c>
      <c r="C14" s="43">
        <f>SUM(C16:C19)</f>
        <v>444374.8</v>
      </c>
      <c r="D14" s="43">
        <f>+B14-C14</f>
        <v>-4342.7999999999884</v>
      </c>
      <c r="F14" s="46" t="s">
        <v>63</v>
      </c>
      <c r="G14" s="30">
        <v>1407.4</v>
      </c>
      <c r="H14" s="30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367410.2</v>
      </c>
      <c r="H15" s="25">
        <v>366386</v>
      </c>
      <c r="I15" s="55">
        <f>+G15-H15</f>
        <v>1024.2000000000116</v>
      </c>
    </row>
    <row r="16" spans="1:9" x14ac:dyDescent="0.25">
      <c r="A16" s="3" t="s">
        <v>37</v>
      </c>
      <c r="B16" s="69">
        <v>914.3</v>
      </c>
      <c r="C16" s="25">
        <v>915.2</v>
      </c>
      <c r="D16" s="25">
        <f t="shared" ref="D16:D19" si="0">+B16-C16</f>
        <v>-0.90000000000009095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439117.7</v>
      </c>
      <c r="C17" s="25">
        <v>443459.6</v>
      </c>
      <c r="D17" s="25">
        <f t="shared" si="0"/>
        <v>-4341.8999999999651</v>
      </c>
      <c r="E17" s="39"/>
      <c r="F17" s="76" t="s">
        <v>35</v>
      </c>
      <c r="G17" s="25">
        <v>1489633.4</v>
      </c>
      <c r="H17" s="25">
        <v>1479416.3</v>
      </c>
      <c r="I17" s="25">
        <f>+G17-H17</f>
        <v>10217.09999999986</v>
      </c>
    </row>
    <row r="18" spans="1:9" x14ac:dyDescent="0.25">
      <c r="A18" s="3" t="s">
        <v>40</v>
      </c>
      <c r="B18" s="25">
        <v>580.5</v>
      </c>
      <c r="C18" s="25">
        <v>1228.2</v>
      </c>
      <c r="D18" s="52">
        <f t="shared" si="0"/>
        <v>-647.70000000000005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-1228.2</v>
      </c>
      <c r="D19" s="78">
        <f t="shared" si="0"/>
        <v>647.70000000000005</v>
      </c>
      <c r="E19" s="44"/>
      <c r="F19" s="76" t="s">
        <v>38</v>
      </c>
      <c r="G19" s="69">
        <v>35547.9</v>
      </c>
      <c r="H19" s="25">
        <v>26998.400000000001</v>
      </c>
      <c r="I19" s="25">
        <f>+G19-H19</f>
        <v>8549.5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5865351.7000000002</v>
      </c>
      <c r="C21" s="25">
        <f>+C23+C25</f>
        <v>5878115.4000000004</v>
      </c>
      <c r="D21" s="25">
        <f>+B21-C21</f>
        <v>-12763.700000000186</v>
      </c>
      <c r="F21" s="77" t="s">
        <v>41</v>
      </c>
      <c r="G21" s="42">
        <v>3357.8</v>
      </c>
      <c r="H21" s="42">
        <v>3160.9</v>
      </c>
      <c r="I21" s="25">
        <f>+G21-H21</f>
        <v>196.90000000000009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6993318.5</v>
      </c>
      <c r="C23" s="25">
        <v>6997696.9000000004</v>
      </c>
      <c r="D23" s="25">
        <f>+B23-C23</f>
        <v>-4378.4000000003725</v>
      </c>
      <c r="F23" s="3" t="s">
        <v>47</v>
      </c>
      <c r="G23" s="25">
        <v>867.7</v>
      </c>
      <c r="H23" s="25">
        <v>860.5</v>
      </c>
      <c r="I23" s="25">
        <f>+G23-H23</f>
        <v>7.2000000000000455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-1127966.8</v>
      </c>
      <c r="C25" s="25">
        <v>-1119581.5</v>
      </c>
      <c r="D25" s="25">
        <f>+B25-C25</f>
        <v>-8385.3000000000466</v>
      </c>
      <c r="F25" s="3" t="s">
        <v>45</v>
      </c>
      <c r="G25" s="16">
        <v>943934.7</v>
      </c>
      <c r="H25" s="16">
        <v>972195.1</v>
      </c>
      <c r="I25" s="57">
        <f>+G25-H25</f>
        <v>-28260.400000000023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106942.2</v>
      </c>
      <c r="C27" s="48">
        <v>157948.4</v>
      </c>
      <c r="D27" s="25">
        <f>+B27-C27</f>
        <v>-51006.2</v>
      </c>
      <c r="E27" s="39"/>
      <c r="F27" s="3" t="s">
        <v>49</v>
      </c>
      <c r="G27" s="16">
        <f>SUM(G14:G26)</f>
        <v>2842159.0999999996</v>
      </c>
      <c r="H27" s="16">
        <f>SUM(H14:H26)</f>
        <v>2850424.6</v>
      </c>
      <c r="I27" s="16">
        <f>+G27-H27</f>
        <v>-8265.5000000004657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34868.5</v>
      </c>
      <c r="C30" s="48">
        <v>34970.300000000003</v>
      </c>
      <c r="D30" s="25">
        <f>+B30-C30</f>
        <v>-101.80000000000291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1917384.3</v>
      </c>
      <c r="I31" s="58">
        <f t="shared" ref="I31:I36" si="1">+G31-H31</f>
        <v>81286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1367564.5</v>
      </c>
      <c r="I32" s="58">
        <f t="shared" si="1"/>
        <v>-81286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113389.1</v>
      </c>
      <c r="H33" s="42">
        <v>113389.1</v>
      </c>
      <c r="I33" s="58">
        <f t="shared" si="1"/>
        <v>0</v>
      </c>
    </row>
    <row r="34" spans="1:9" x14ac:dyDescent="0.25">
      <c r="A34" s="3" t="s">
        <v>53</v>
      </c>
      <c r="B34" s="48">
        <v>4340.1000000000004</v>
      </c>
      <c r="C34" s="48">
        <v>4590.7</v>
      </c>
      <c r="D34" s="25">
        <f>+B34-C34</f>
        <v>-250.59999999999945</v>
      </c>
      <c r="E34" s="39"/>
      <c r="F34" s="3" t="s">
        <v>68</v>
      </c>
      <c r="G34" s="42">
        <v>11500.5</v>
      </c>
      <c r="H34" s="42">
        <v>12148.300000000001</v>
      </c>
      <c r="I34" s="59">
        <f t="shared" si="1"/>
        <v>-647.80000000000109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1619.6</v>
      </c>
      <c r="C36" s="51">
        <v>2042.5</v>
      </c>
      <c r="D36" s="51">
        <f>+B36-C36</f>
        <v>-422.90000000000009</v>
      </c>
      <c r="E36" s="39"/>
      <c r="F36" s="3" t="s">
        <v>24</v>
      </c>
      <c r="G36" s="88">
        <v>256062.3</v>
      </c>
      <c r="H36" s="16">
        <v>220370.4</v>
      </c>
      <c r="I36" s="57">
        <f t="shared" si="1"/>
        <v>35691.899999999994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4252591.0999999996</v>
      </c>
      <c r="H38" s="16">
        <f>SUM(H31:H37)</f>
        <v>4217547</v>
      </c>
      <c r="I38" s="16">
        <f>+G38-H38</f>
        <v>35044.099999999627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7094750.2000000002</v>
      </c>
      <c r="C40" s="38">
        <f>+C36+C34+C32+C30+C27+C21+C14+C12</f>
        <v>7067971.6000000006</v>
      </c>
      <c r="D40" s="38">
        <f>+B40-C40</f>
        <v>26778.599999999627</v>
      </c>
      <c r="E40" s="39"/>
      <c r="F40" s="3" t="s">
        <v>57</v>
      </c>
      <c r="G40" s="38">
        <f>+G27+G38</f>
        <v>7094750.1999999993</v>
      </c>
      <c r="H40" s="38">
        <f>+H27+H38</f>
        <v>7067971.5999999996</v>
      </c>
      <c r="I40" s="38">
        <f>+G40-H40</f>
        <v>26778.599999999627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AAFF-762B-48B5-9814-4E7A403660C2}">
  <dimension ref="A1:C144"/>
  <sheetViews>
    <sheetView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87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82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44348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59182.9</v>
      </c>
    </row>
    <row r="13" spans="1:3" x14ac:dyDescent="0.25">
      <c r="A13" s="3" t="s">
        <v>6</v>
      </c>
      <c r="C13" s="42">
        <v>0</v>
      </c>
    </row>
    <row r="14" spans="1:3" x14ac:dyDescent="0.25">
      <c r="A14" s="3" t="s">
        <v>7</v>
      </c>
      <c r="C14" s="42">
        <v>1249.9000000000001</v>
      </c>
    </row>
    <row r="15" spans="1:3" ht="13.5" customHeight="1" x14ac:dyDescent="0.25">
      <c r="A15" s="3" t="s">
        <v>8</v>
      </c>
      <c r="C15" s="16">
        <v>797.3</v>
      </c>
    </row>
    <row r="16" spans="1:3" ht="13.5" customHeight="1" x14ac:dyDescent="0.25">
      <c r="A16" s="29"/>
      <c r="C16" s="85">
        <f>SUM(C12:C15)</f>
        <v>61230.100000000006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9889.7999999999993</v>
      </c>
    </row>
    <row r="20" spans="1:3" ht="15" x14ac:dyDescent="0.25">
      <c r="A20" s="3" t="s">
        <v>11</v>
      </c>
      <c r="C20" s="28">
        <v>1142.5999999999999</v>
      </c>
    </row>
    <row r="21" spans="1:3" x14ac:dyDescent="0.25">
      <c r="A21" s="3"/>
      <c r="C21" s="25">
        <f>+C19+C20</f>
        <v>11032.4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50197.700000000004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-7390.1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57587.8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3800.8</v>
      </c>
    </row>
    <row r="33" spans="1:3" x14ac:dyDescent="0.25">
      <c r="A33" s="3" t="s">
        <v>17</v>
      </c>
      <c r="C33" s="25">
        <v>-5.4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6992.1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1766.4</v>
      </c>
    </row>
    <row r="39" spans="1:3" x14ac:dyDescent="0.25">
      <c r="A39" s="3" t="s">
        <v>21</v>
      </c>
      <c r="C39" s="25">
        <v>428.2</v>
      </c>
    </row>
    <row r="40" spans="1:3" x14ac:dyDescent="0.25">
      <c r="A40" s="3" t="s">
        <v>22</v>
      </c>
      <c r="C40" s="25">
        <v>20631.599999999999</v>
      </c>
    </row>
    <row r="41" spans="1:3" ht="15" x14ac:dyDescent="0.25">
      <c r="A41" s="3" t="s">
        <v>23</v>
      </c>
      <c r="C41" s="28">
        <v>2176.8000000000002</v>
      </c>
    </row>
    <row r="42" spans="1:3" x14ac:dyDescent="0.25">
      <c r="A42" s="3"/>
      <c r="C42" s="25">
        <f>SUM(C38:C41)</f>
        <v>25002.999999999996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43372.3</v>
      </c>
    </row>
    <row r="45" spans="1:3" s="3" customFormat="1" x14ac:dyDescent="0.25">
      <c r="B45" s="87"/>
      <c r="C45" s="25"/>
    </row>
    <row r="46" spans="1:3" s="3" customFormat="1" x14ac:dyDescent="0.25">
      <c r="A46" s="3" t="s">
        <v>25</v>
      </c>
      <c r="B46" s="87"/>
      <c r="C46" s="25"/>
    </row>
    <row r="47" spans="1:3" s="3" customFormat="1" ht="15" x14ac:dyDescent="0.25">
      <c r="A47" s="3" t="s">
        <v>26</v>
      </c>
      <c r="B47" s="87"/>
      <c r="C47" s="28">
        <v>0</v>
      </c>
    </row>
    <row r="48" spans="1:3" s="3" customFormat="1" x14ac:dyDescent="0.25">
      <c r="A48" s="37"/>
      <c r="B48" s="87"/>
      <c r="C48" s="25"/>
    </row>
    <row r="49" spans="1:3" s="3" customFormat="1" ht="15" x14ac:dyDescent="0.25">
      <c r="A49" s="3" t="s">
        <v>27</v>
      </c>
      <c r="B49" s="1"/>
      <c r="C49" s="38">
        <f>+C44+C47</f>
        <v>43372.3</v>
      </c>
    </row>
    <row r="50" spans="1:3" s="3" customFormat="1" x14ac:dyDescent="0.25">
      <c r="B50" s="87"/>
      <c r="C50" s="25"/>
    </row>
    <row r="51" spans="1:3" x14ac:dyDescent="0.25">
      <c r="C51" s="83"/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7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48E8-0D94-442A-B2BE-3E69B18975B6}">
  <dimension ref="A1:I43"/>
  <sheetViews>
    <sheetView topLeftCell="A10" workbookViewId="0">
      <selection activeCell="A10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836487.6</v>
      </c>
      <c r="C12" s="30">
        <v>641596.1</v>
      </c>
      <c r="D12" s="30">
        <f>+B12-C12</f>
        <v>194891.5</v>
      </c>
      <c r="F12" s="46" t="s">
        <v>62</v>
      </c>
      <c r="G12" s="42">
        <f>+G14+G15</f>
        <v>368515.10000000003</v>
      </c>
      <c r="H12" s="42">
        <f>+H14+H15</f>
        <v>368817.60000000003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453268.1</v>
      </c>
      <c r="C14" s="43">
        <f>SUM(C16:C19)</f>
        <v>440032</v>
      </c>
      <c r="D14" s="43">
        <f>+B14-C14</f>
        <v>13236.099999999977</v>
      </c>
      <c r="F14" s="46" t="s">
        <v>63</v>
      </c>
      <c r="G14" s="30">
        <v>1407.4</v>
      </c>
      <c r="H14" s="30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367107.7</v>
      </c>
      <c r="H15" s="25">
        <v>367410.2</v>
      </c>
      <c r="I15" s="55">
        <f>+G15-H15</f>
        <v>-302.5</v>
      </c>
    </row>
    <row r="16" spans="1:9" x14ac:dyDescent="0.25">
      <c r="A16" s="3" t="s">
        <v>37</v>
      </c>
      <c r="B16" s="69">
        <v>915.3</v>
      </c>
      <c r="C16" s="69">
        <v>914.3</v>
      </c>
      <c r="D16" s="25">
        <f t="shared" ref="D16:D19" si="0">+B16-C16</f>
        <v>1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452352.8</v>
      </c>
      <c r="C17" s="25">
        <v>439117.7</v>
      </c>
      <c r="D17" s="25">
        <f t="shared" si="0"/>
        <v>13235.099999999977</v>
      </c>
      <c r="E17" s="39"/>
      <c r="F17" s="76" t="s">
        <v>35</v>
      </c>
      <c r="G17" s="25">
        <v>1524294.6</v>
      </c>
      <c r="H17" s="25">
        <v>1489633.4</v>
      </c>
      <c r="I17" s="25">
        <f>+G17-H17</f>
        <v>34661.200000000186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69">
        <v>34638.1</v>
      </c>
      <c r="H19" s="69">
        <v>35547.9</v>
      </c>
      <c r="I19" s="25">
        <f>+G19-H19</f>
        <v>-909.80000000000291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5886359.8000000007</v>
      </c>
      <c r="C21" s="25">
        <f>+C23+C25</f>
        <v>5865351.7000000002</v>
      </c>
      <c r="D21" s="25">
        <f>+B21-C21</f>
        <v>21008.100000000559</v>
      </c>
      <c r="F21" s="77" t="s">
        <v>41</v>
      </c>
      <c r="G21" s="42">
        <v>2728.7</v>
      </c>
      <c r="H21" s="42">
        <v>3357.8</v>
      </c>
      <c r="I21" s="25">
        <f>+G21-H21</f>
        <v>-629.10000000000036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7007070.4000000004</v>
      </c>
      <c r="C23" s="25">
        <v>6993318.5</v>
      </c>
      <c r="D23" s="25">
        <f>+B23-C23</f>
        <v>13751.900000000373</v>
      </c>
      <c r="F23" s="3" t="s">
        <v>47</v>
      </c>
      <c r="G23" s="25">
        <v>1409.2</v>
      </c>
      <c r="H23" s="25">
        <v>867.7</v>
      </c>
      <c r="I23" s="25">
        <f>+G23-H23</f>
        <v>541.5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-1120710.6000000001</v>
      </c>
      <c r="C25" s="25">
        <v>-1127966.8</v>
      </c>
      <c r="D25" s="25">
        <f>+B25-C25</f>
        <v>7256.1999999999534</v>
      </c>
      <c r="F25" s="3" t="s">
        <v>45</v>
      </c>
      <c r="G25" s="16">
        <v>1088048</v>
      </c>
      <c r="H25" s="16">
        <v>943934.7</v>
      </c>
      <c r="I25" s="57">
        <f>+G25-H25</f>
        <v>144113.30000000005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98488.4</v>
      </c>
      <c r="C27" s="48">
        <v>106942.2</v>
      </c>
      <c r="D27" s="25">
        <f>+B27-C27</f>
        <v>-8453.8000000000029</v>
      </c>
      <c r="E27" s="39"/>
      <c r="F27" s="3" t="s">
        <v>49</v>
      </c>
      <c r="G27" s="16">
        <f>SUM(G14:G26)</f>
        <v>3019633.7</v>
      </c>
      <c r="H27" s="16">
        <f>SUM(H14:H26)</f>
        <v>2842159.0999999996</v>
      </c>
      <c r="I27" s="16">
        <f>+G27-H27</f>
        <v>177474.60000000056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34764.300000000003</v>
      </c>
      <c r="C30" s="48">
        <v>34868.5</v>
      </c>
      <c r="D30" s="25">
        <f>+B30-C30</f>
        <v>-104.19999999999709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4880.1000000000004</v>
      </c>
      <c r="C34" s="48">
        <v>4340.1000000000004</v>
      </c>
      <c r="D34" s="25">
        <f>+B34-C34</f>
        <v>540</v>
      </c>
      <c r="E34" s="39"/>
      <c r="F34" s="3" t="s">
        <v>68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1348.9</v>
      </c>
      <c r="C36" s="51">
        <v>1619.6</v>
      </c>
      <c r="D36" s="51">
        <f>+B36-C36</f>
        <v>-270.69999999999982</v>
      </c>
      <c r="E36" s="39"/>
      <c r="F36" s="3" t="s">
        <v>24</v>
      </c>
      <c r="G36" s="88">
        <v>299434.59999999998</v>
      </c>
      <c r="H36" s="88">
        <v>256062.3</v>
      </c>
      <c r="I36" s="57">
        <f t="shared" si="1"/>
        <v>43372.299999999988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4295963.5</v>
      </c>
      <c r="H38" s="16">
        <f>SUM(H31:H37)-0.1</f>
        <v>4252591.1000000006</v>
      </c>
      <c r="I38" s="16">
        <f>+G38-H38</f>
        <v>43372.399999999441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7315597.2000000002</v>
      </c>
      <c r="C40" s="38">
        <f>+C36+C34+C32+C30+C27+C21+C14+C12</f>
        <v>7094750.2000000002</v>
      </c>
      <c r="D40" s="38">
        <f>+B40-C40</f>
        <v>220847</v>
      </c>
      <c r="E40" s="39"/>
      <c r="F40" s="3" t="s">
        <v>57</v>
      </c>
      <c r="G40" s="38">
        <f>+G27+G38</f>
        <v>7315597.2000000002</v>
      </c>
      <c r="H40" s="38">
        <f>+H27+H38</f>
        <v>7094750.2000000002</v>
      </c>
      <c r="I40" s="38">
        <f>+G40-H40</f>
        <v>220847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803B-82D2-4B4D-B517-E0DAD6866529}">
  <dimension ref="A1:C144"/>
  <sheetViews>
    <sheetView topLeftCell="A4"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89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85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44378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59948.800000000003</v>
      </c>
    </row>
    <row r="13" spans="1:3" x14ac:dyDescent="0.25">
      <c r="A13" s="3" t="s">
        <v>6</v>
      </c>
      <c r="C13" s="42">
        <v>0</v>
      </c>
    </row>
    <row r="14" spans="1:3" x14ac:dyDescent="0.25">
      <c r="A14" s="3" t="s">
        <v>7</v>
      </c>
      <c r="C14" s="42">
        <v>1279.4000000000001</v>
      </c>
    </row>
    <row r="15" spans="1:3" ht="13.5" customHeight="1" x14ac:dyDescent="0.25">
      <c r="A15" s="3" t="s">
        <v>8</v>
      </c>
      <c r="C15" s="16">
        <v>836.7</v>
      </c>
    </row>
    <row r="16" spans="1:3" ht="13.5" customHeight="1" x14ac:dyDescent="0.25">
      <c r="A16" s="29"/>
      <c r="C16" s="85">
        <f>SUM(C12:C15)</f>
        <v>62064.9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10252.700000000001</v>
      </c>
    </row>
    <row r="20" spans="1:3" ht="15" x14ac:dyDescent="0.25">
      <c r="A20" s="3" t="s">
        <v>11</v>
      </c>
      <c r="C20" s="28">
        <v>891.5</v>
      </c>
    </row>
    <row r="21" spans="1:3" x14ac:dyDescent="0.25">
      <c r="A21" s="3"/>
      <c r="C21" s="25">
        <f>+C19+C20</f>
        <v>11144.2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50920.7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-5778.9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56699.6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3662.5</v>
      </c>
    </row>
    <row r="33" spans="1:3" x14ac:dyDescent="0.25">
      <c r="A33" s="3" t="s">
        <v>17</v>
      </c>
      <c r="C33" s="25">
        <v>61.7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6505.2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1658.2</v>
      </c>
    </row>
    <row r="39" spans="1:3" x14ac:dyDescent="0.25">
      <c r="A39" s="3" t="s">
        <v>21</v>
      </c>
      <c r="C39" s="25">
        <v>603.70000000000005</v>
      </c>
    </row>
    <row r="40" spans="1:3" x14ac:dyDescent="0.25">
      <c r="A40" s="3" t="s">
        <v>22</v>
      </c>
      <c r="C40" s="25">
        <v>8672.1</v>
      </c>
    </row>
    <row r="41" spans="1:3" ht="15" x14ac:dyDescent="0.25">
      <c r="A41" s="3" t="s">
        <v>23</v>
      </c>
      <c r="C41" s="28">
        <v>2109</v>
      </c>
    </row>
    <row r="42" spans="1:3" x14ac:dyDescent="0.25">
      <c r="A42" s="3"/>
      <c r="C42" s="25">
        <f>SUM(C38:C41)</f>
        <v>13043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53886</v>
      </c>
    </row>
    <row r="45" spans="1:3" s="3" customFormat="1" x14ac:dyDescent="0.25">
      <c r="B45" s="89"/>
      <c r="C45" s="25"/>
    </row>
    <row r="46" spans="1:3" s="3" customFormat="1" x14ac:dyDescent="0.25">
      <c r="A46" s="3" t="s">
        <v>25</v>
      </c>
      <c r="B46" s="89"/>
      <c r="C46" s="25"/>
    </row>
    <row r="47" spans="1:3" s="3" customFormat="1" ht="15" x14ac:dyDescent="0.25">
      <c r="A47" s="3" t="s">
        <v>26</v>
      </c>
      <c r="B47" s="89"/>
      <c r="C47" s="28">
        <v>0</v>
      </c>
    </row>
    <row r="48" spans="1:3" s="3" customFormat="1" x14ac:dyDescent="0.25">
      <c r="A48" s="37"/>
      <c r="B48" s="89"/>
      <c r="C48" s="25"/>
    </row>
    <row r="49" spans="1:3" s="3" customFormat="1" ht="15" x14ac:dyDescent="0.25">
      <c r="A49" s="3" t="s">
        <v>27</v>
      </c>
      <c r="B49" s="1"/>
      <c r="C49" s="38">
        <f>+C44+C47</f>
        <v>53886</v>
      </c>
    </row>
    <row r="50" spans="1:3" s="3" customFormat="1" x14ac:dyDescent="0.25">
      <c r="B50" s="89"/>
      <c r="C50" s="25"/>
    </row>
    <row r="51" spans="1:3" x14ac:dyDescent="0.25">
      <c r="C51" s="83">
        <v>53886</v>
      </c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98C3-3196-4E1D-B870-51DD8E0C0BBA}">
  <dimension ref="A1:I45"/>
  <sheetViews>
    <sheetView topLeftCell="B28" workbookViewId="0">
      <selection activeCell="G36" sqref="G3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87</v>
      </c>
      <c r="C10" s="13" t="s">
        <v>84</v>
      </c>
      <c r="D10" s="13" t="s">
        <v>32</v>
      </c>
      <c r="F10" s="40" t="s">
        <v>33</v>
      </c>
      <c r="G10" s="13" t="s">
        <v>87</v>
      </c>
      <c r="H10" s="13" t="s">
        <v>84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669729.19999999995</v>
      </c>
      <c r="C12" s="30">
        <v>836487.6</v>
      </c>
      <c r="D12" s="30">
        <f>+B12-C12</f>
        <v>-166758.40000000002</v>
      </c>
      <c r="F12" s="46" t="s">
        <v>62</v>
      </c>
      <c r="G12" s="42">
        <f>+G14+G15</f>
        <v>369400</v>
      </c>
      <c r="H12" s="42">
        <f>+H14+H15</f>
        <v>368515.10000000003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454548.4</v>
      </c>
      <c r="C14" s="43">
        <f>SUM(C16:C19)</f>
        <v>453268.1</v>
      </c>
      <c r="D14" s="43">
        <f>+B14-C14</f>
        <v>1280.3000000000466</v>
      </c>
      <c r="F14" s="46" t="s">
        <v>63</v>
      </c>
      <c r="G14" s="30">
        <v>1407.4</v>
      </c>
      <c r="H14" s="30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367992.6</v>
      </c>
      <c r="H15" s="25">
        <v>367107.7</v>
      </c>
      <c r="I15" s="55">
        <f>+G15-H15</f>
        <v>884.89999999996508</v>
      </c>
    </row>
    <row r="16" spans="1:9" x14ac:dyDescent="0.25">
      <c r="A16" s="3" t="s">
        <v>37</v>
      </c>
      <c r="B16" s="69">
        <v>916.2</v>
      </c>
      <c r="C16" s="69">
        <v>915.3</v>
      </c>
      <c r="D16" s="25">
        <f t="shared" ref="D16:D19" si="0">+B16-C16</f>
        <v>0.90000000000009095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453632.2</v>
      </c>
      <c r="C17" s="25">
        <v>452352.8</v>
      </c>
      <c r="D17" s="25">
        <f t="shared" si="0"/>
        <v>1279.4000000000233</v>
      </c>
      <c r="E17" s="39"/>
      <c r="F17" s="76" t="s">
        <v>35</v>
      </c>
      <c r="G17" s="25">
        <v>1535280.7</v>
      </c>
      <c r="H17" s="25">
        <v>1524294.6</v>
      </c>
      <c r="I17" s="25">
        <f>+G17-H17</f>
        <v>10986.09999999986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69">
        <v>28595.4</v>
      </c>
      <c r="H19" s="69">
        <v>34638.1</v>
      </c>
      <c r="I19" s="25">
        <f>+G19-H19</f>
        <v>-6042.6999999999971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6135655.1999999993</v>
      </c>
      <c r="C21" s="25">
        <f>+C23+C25</f>
        <v>5886359.8000000007</v>
      </c>
      <c r="D21" s="25">
        <f>+B21-C21</f>
        <v>249295.39999999851</v>
      </c>
      <c r="F21" s="77" t="s">
        <v>41</v>
      </c>
      <c r="G21" s="42">
        <v>2908.8</v>
      </c>
      <c r="H21" s="42">
        <v>2728.7</v>
      </c>
      <c r="I21" s="25">
        <f>+G21-H21</f>
        <v>180.10000000000036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7196017.7999999998</v>
      </c>
      <c r="C23" s="25">
        <v>7007070.4000000004</v>
      </c>
      <c r="D23" s="25">
        <f>+B23-C23</f>
        <v>188947.39999999944</v>
      </c>
      <c r="F23" s="3" t="s">
        <v>47</v>
      </c>
      <c r="G23" s="25">
        <v>1407.4</v>
      </c>
      <c r="H23" s="25">
        <v>1409.2</v>
      </c>
      <c r="I23" s="25">
        <f>+G23-H23</f>
        <v>-1.7999999999999545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-1060362.6000000001</v>
      </c>
      <c r="C25" s="25">
        <v>-1120710.6000000001</v>
      </c>
      <c r="D25" s="25">
        <f>+B25-C25</f>
        <v>60348</v>
      </c>
      <c r="F25" s="3" t="s">
        <v>45</v>
      </c>
      <c r="G25" s="16">
        <v>1136993.8</v>
      </c>
      <c r="H25" s="16">
        <v>1088048</v>
      </c>
      <c r="I25" s="57">
        <f>+G25-H25</f>
        <v>48945.800000000047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123994.3</v>
      </c>
      <c r="C27" s="48">
        <v>98488.4</v>
      </c>
      <c r="D27" s="25">
        <f>+B27-C27</f>
        <v>25505.900000000009</v>
      </c>
      <c r="E27" s="39"/>
      <c r="F27" s="3" t="s">
        <v>49</v>
      </c>
      <c r="G27" s="16">
        <f>SUM(G14:G26)</f>
        <v>3074586.0999999996</v>
      </c>
      <c r="H27" s="16">
        <f>SUM(H14:H26)</f>
        <v>3019633.7</v>
      </c>
      <c r="I27" s="16">
        <f>+G27-H27</f>
        <v>54952.399999999441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34523.199999999997</v>
      </c>
      <c r="C30" s="48">
        <v>34764.300000000003</v>
      </c>
      <c r="D30" s="25">
        <f>+B30-C30</f>
        <v>-241.10000000000582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4907</v>
      </c>
      <c r="C34" s="48">
        <v>4880.1000000000004</v>
      </c>
      <c r="D34" s="25">
        <f>+B34-C34</f>
        <v>26.899999999999636</v>
      </c>
      <c r="E34" s="39"/>
      <c r="F34" s="3" t="s">
        <v>68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1078.3</v>
      </c>
      <c r="C36" s="51">
        <v>1348.9</v>
      </c>
      <c r="D36" s="51">
        <f>+B36-C36</f>
        <v>-270.60000000000014</v>
      </c>
      <c r="E36" s="39"/>
      <c r="F36" s="3" t="s">
        <v>24</v>
      </c>
      <c r="G36" s="88">
        <v>353320.6</v>
      </c>
      <c r="H36" s="88">
        <v>299434.59999999998</v>
      </c>
      <c r="I36" s="57">
        <f t="shared" si="1"/>
        <v>53886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4349849.5</v>
      </c>
      <c r="H38" s="16">
        <f>SUM(H31:H37)-0.1</f>
        <v>4295963.4000000004</v>
      </c>
      <c r="I38" s="16">
        <f>+G38-H38</f>
        <v>53886.099999999627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7424435.5999999996</v>
      </c>
      <c r="C40" s="38">
        <f>+C36+C34+C32+C30+C27+C21+C14+C12</f>
        <v>7315597.2000000002</v>
      </c>
      <c r="D40" s="38">
        <f>+B40-C40</f>
        <v>108838.39999999944</v>
      </c>
      <c r="E40" s="39"/>
      <c r="F40" s="3" t="s">
        <v>57</v>
      </c>
      <c r="G40" s="38">
        <f>+G27+G38</f>
        <v>7424435.5999999996</v>
      </c>
      <c r="H40" s="38">
        <f>+H27+H38</f>
        <v>7315597.1000000006</v>
      </c>
      <c r="I40" s="38">
        <f>+G40-H40</f>
        <v>108838.49999999907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5" spans="1:9" x14ac:dyDescent="0.25">
      <c r="B45" s="86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772A-FDF3-4772-AFE9-7172784CBFA9}">
  <dimension ref="A1:C144"/>
  <sheetViews>
    <sheetView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90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88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44409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61861.1</v>
      </c>
    </row>
    <row r="13" spans="1:3" x14ac:dyDescent="0.25">
      <c r="A13" s="3" t="s">
        <v>6</v>
      </c>
      <c r="C13" s="42">
        <v>0</v>
      </c>
    </row>
    <row r="14" spans="1:3" x14ac:dyDescent="0.25">
      <c r="A14" s="3" t="s">
        <v>7</v>
      </c>
      <c r="C14" s="42">
        <v>1169</v>
      </c>
    </row>
    <row r="15" spans="1:3" ht="13.5" customHeight="1" x14ac:dyDescent="0.25">
      <c r="A15" s="3" t="s">
        <v>8</v>
      </c>
      <c r="C15" s="16">
        <v>869.4</v>
      </c>
    </row>
    <row r="16" spans="1:3" ht="13.5" customHeight="1" x14ac:dyDescent="0.25">
      <c r="A16" s="29"/>
      <c r="C16" s="85">
        <f>SUM(C12:C15)</f>
        <v>63899.5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10456.200000000001</v>
      </c>
    </row>
    <row r="20" spans="1:3" ht="15" x14ac:dyDescent="0.25">
      <c r="A20" s="3" t="s">
        <v>11</v>
      </c>
      <c r="C20" s="28">
        <v>891.5</v>
      </c>
    </row>
    <row r="21" spans="1:3" x14ac:dyDescent="0.25">
      <c r="A21" s="3"/>
      <c r="C21" s="25">
        <f>+C19+C20</f>
        <v>11347.7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52551.8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53579.9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-1028.0999999999985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5975.3</v>
      </c>
    </row>
    <row r="33" spans="1:3" x14ac:dyDescent="0.25">
      <c r="A33" s="3" t="s">
        <v>17</v>
      </c>
      <c r="C33" s="25">
        <v>-65.5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14654.1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1640.8</v>
      </c>
    </row>
    <row r="39" spans="1:3" x14ac:dyDescent="0.25">
      <c r="A39" s="3" t="s">
        <v>21</v>
      </c>
      <c r="C39" s="25">
        <v>456.8</v>
      </c>
    </row>
    <row r="40" spans="1:3" x14ac:dyDescent="0.25">
      <c r="A40" s="3" t="s">
        <v>22</v>
      </c>
      <c r="C40" s="25">
        <v>11117.4</v>
      </c>
    </row>
    <row r="41" spans="1:3" ht="15" x14ac:dyDescent="0.25">
      <c r="A41" s="3" t="s">
        <v>23</v>
      </c>
      <c r="C41" s="28">
        <v>2389.6</v>
      </c>
    </row>
    <row r="42" spans="1:3" x14ac:dyDescent="0.25">
      <c r="A42" s="3"/>
      <c r="C42" s="25">
        <f>SUM(C38:C41)</f>
        <v>15604.6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3931.2000000000025</v>
      </c>
    </row>
    <row r="45" spans="1:3" s="3" customFormat="1" x14ac:dyDescent="0.25">
      <c r="B45" s="90"/>
      <c r="C45" s="25"/>
    </row>
    <row r="46" spans="1:3" s="3" customFormat="1" x14ac:dyDescent="0.25">
      <c r="A46" s="3" t="s">
        <v>25</v>
      </c>
      <c r="B46" s="90"/>
      <c r="C46" s="25"/>
    </row>
    <row r="47" spans="1:3" s="3" customFormat="1" ht="15" x14ac:dyDescent="0.25">
      <c r="A47" s="3" t="s">
        <v>26</v>
      </c>
      <c r="B47" s="90"/>
      <c r="C47" s="28">
        <v>0</v>
      </c>
    </row>
    <row r="48" spans="1:3" s="3" customFormat="1" x14ac:dyDescent="0.25">
      <c r="A48" s="37"/>
      <c r="B48" s="90"/>
      <c r="C48" s="25"/>
    </row>
    <row r="49" spans="1:3" s="3" customFormat="1" ht="15" x14ac:dyDescent="0.25">
      <c r="A49" s="3" t="s">
        <v>27</v>
      </c>
      <c r="B49" s="1"/>
      <c r="C49" s="38">
        <f>+C44+C47</f>
        <v>3931.2000000000025</v>
      </c>
    </row>
    <row r="50" spans="1:3" s="3" customFormat="1" x14ac:dyDescent="0.25">
      <c r="B50" s="90"/>
      <c r="C50" s="25"/>
    </row>
    <row r="51" spans="1:3" x14ac:dyDescent="0.25">
      <c r="C51" s="83"/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0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E40-69BD-4A7A-B82D-93369BDC2F76}">
  <dimension ref="A1:I45"/>
  <sheetViews>
    <sheetView topLeftCell="B25" workbookViewId="0">
      <selection activeCell="B25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90</v>
      </c>
      <c r="C10" s="13" t="s">
        <v>87</v>
      </c>
      <c r="D10" s="13" t="s">
        <v>32</v>
      </c>
      <c r="F10" s="40" t="s">
        <v>33</v>
      </c>
      <c r="G10" s="13" t="s">
        <v>90</v>
      </c>
      <c r="H10" s="13" t="s">
        <v>87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907557.6</v>
      </c>
      <c r="C12" s="30">
        <v>669729.19999999995</v>
      </c>
      <c r="D12" s="30">
        <f>+B12-C12</f>
        <v>237828.40000000002</v>
      </c>
      <c r="F12" s="46" t="s">
        <v>62</v>
      </c>
      <c r="G12" s="42">
        <f>+G14+G15</f>
        <v>370268.10000000003</v>
      </c>
      <c r="H12" s="42">
        <f>+H14+H15</f>
        <v>369400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452767.10000000003</v>
      </c>
      <c r="C14" s="43">
        <f>SUM(C16:C19)</f>
        <v>454548.4</v>
      </c>
      <c r="D14" s="43">
        <f>+B14-C14</f>
        <v>-1781.2999999999884</v>
      </c>
      <c r="F14" s="46" t="s">
        <v>63</v>
      </c>
      <c r="G14" s="30">
        <v>1390.9</v>
      </c>
      <c r="H14" s="30">
        <v>1407.4</v>
      </c>
      <c r="I14" s="55">
        <f>+G14-H14</f>
        <v>-16.5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368877.2</v>
      </c>
      <c r="H15" s="25">
        <v>367992.6</v>
      </c>
      <c r="I15" s="55">
        <f>+G15-H15</f>
        <v>884.60000000003492</v>
      </c>
    </row>
    <row r="16" spans="1:9" x14ac:dyDescent="0.25">
      <c r="A16" s="3" t="s">
        <v>37</v>
      </c>
      <c r="B16" s="69">
        <v>910.9</v>
      </c>
      <c r="C16" s="69">
        <v>916.2</v>
      </c>
      <c r="D16" s="25">
        <f t="shared" ref="D16:D19" si="0">+B16-C16</f>
        <v>-5.3000000000000682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451856.2</v>
      </c>
      <c r="C17" s="25">
        <v>453632.2</v>
      </c>
      <c r="D17" s="25">
        <f t="shared" si="0"/>
        <v>-1776</v>
      </c>
      <c r="E17" s="39"/>
      <c r="F17" s="76" t="s">
        <v>35</v>
      </c>
      <c r="G17" s="25">
        <v>1895334.6</v>
      </c>
      <c r="H17" s="25">
        <v>1535280.7</v>
      </c>
      <c r="I17" s="25">
        <f>+G17-H17</f>
        <v>360053.90000000014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69">
        <v>28952.9</v>
      </c>
      <c r="H19" s="69">
        <v>28595.4</v>
      </c>
      <c r="I19" s="25">
        <f>+G19-H19</f>
        <v>357.5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6263124.8000000007</v>
      </c>
      <c r="C21" s="25">
        <f>+C23+C25</f>
        <v>6135655.1999999993</v>
      </c>
      <c r="D21" s="25">
        <f>+B21-C21</f>
        <v>127469.60000000149</v>
      </c>
      <c r="F21" s="77" t="s">
        <v>41</v>
      </c>
      <c r="G21" s="42">
        <v>3066.1</v>
      </c>
      <c r="H21" s="42">
        <v>2908.8</v>
      </c>
      <c r="I21" s="25">
        <f>+G21-H21</f>
        <v>157.29999999999973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7376554.9000000004</v>
      </c>
      <c r="C23" s="25">
        <v>7196017.7999999998</v>
      </c>
      <c r="D23" s="25">
        <f>+B23-C23</f>
        <v>180537.10000000056</v>
      </c>
      <c r="F23" s="3" t="s">
        <v>47</v>
      </c>
      <c r="G23" s="25">
        <v>1387.6</v>
      </c>
      <c r="H23" s="25">
        <v>1407.4</v>
      </c>
      <c r="I23" s="25">
        <f>+G23-H23</f>
        <v>-19.800000000000182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-1113430.1000000001</v>
      </c>
      <c r="C25" s="25">
        <v>-1060362.6000000001</v>
      </c>
      <c r="D25" s="25">
        <f>+B25-C25</f>
        <v>-53067.5</v>
      </c>
      <c r="F25" s="3" t="s">
        <v>45</v>
      </c>
      <c r="G25" s="16">
        <v>1120101.3</v>
      </c>
      <c r="H25" s="16">
        <v>1136993.8</v>
      </c>
      <c r="I25" s="57">
        <f>+G25-H25</f>
        <v>-16892.5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109661.6</v>
      </c>
      <c r="C27" s="48">
        <v>123994.3</v>
      </c>
      <c r="D27" s="25">
        <f>+B27-C27</f>
        <v>-14332.699999999997</v>
      </c>
      <c r="E27" s="39"/>
      <c r="F27" s="3" t="s">
        <v>49</v>
      </c>
      <c r="G27" s="16">
        <f>SUM(G14:G26)</f>
        <v>3419110.6000000006</v>
      </c>
      <c r="H27" s="16">
        <f>SUM(H14:H26)</f>
        <v>3074586.0999999996</v>
      </c>
      <c r="I27" s="16">
        <f>+G27-H27</f>
        <v>344524.50000000093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34423</v>
      </c>
      <c r="C30" s="48">
        <v>34523.199999999997</v>
      </c>
      <c r="D30" s="25">
        <f>+B30-C30</f>
        <v>-100.19999999999709</v>
      </c>
      <c r="E30" s="39"/>
    </row>
    <row r="31" spans="1:9" x14ac:dyDescent="0.25">
      <c r="A31" s="3"/>
      <c r="B31" s="48"/>
      <c r="C31" s="15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4549.6000000000004</v>
      </c>
      <c r="C34" s="48">
        <v>4907</v>
      </c>
      <c r="D34" s="25">
        <f>+B34-C34</f>
        <v>-357.39999999999964</v>
      </c>
      <c r="E34" s="39"/>
      <c r="F34" s="3" t="s">
        <v>68</v>
      </c>
      <c r="G34" s="42">
        <v>11500.5</v>
      </c>
      <c r="H34" s="42">
        <v>11500.5</v>
      </c>
      <c r="I34" s="59">
        <f t="shared" si="1"/>
        <v>0</v>
      </c>
    </row>
    <row r="35" spans="1:9" ht="15" x14ac:dyDescent="0.25">
      <c r="A35" s="3"/>
      <c r="B35" s="48"/>
      <c r="C35" s="91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807.6</v>
      </c>
      <c r="C36" s="51">
        <v>1078.3</v>
      </c>
      <c r="D36" s="51">
        <f>+B36-C36</f>
        <v>-270.69999999999993</v>
      </c>
      <c r="E36" s="39"/>
      <c r="F36" s="3" t="s">
        <v>24</v>
      </c>
      <c r="G36" s="88">
        <v>357251.8</v>
      </c>
      <c r="H36" s="88">
        <v>353320.6</v>
      </c>
      <c r="I36" s="57">
        <f t="shared" si="1"/>
        <v>3931.2000000000116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4353780.7</v>
      </c>
      <c r="H38" s="16">
        <f>SUM(H31:H37)</f>
        <v>4349849.5</v>
      </c>
      <c r="I38" s="16">
        <f>+G38-H38</f>
        <v>3931.2000000001863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7772891.2999999998</v>
      </c>
      <c r="C40" s="38">
        <f>+C36+C34+C32+C30+C27+C21+C14+C12</f>
        <v>7424435.5999999996</v>
      </c>
      <c r="D40" s="38">
        <f>+B40-C40</f>
        <v>348455.70000000019</v>
      </c>
      <c r="E40" s="39"/>
      <c r="F40" s="3" t="s">
        <v>57</v>
      </c>
      <c r="G40" s="38">
        <f>+G27+G38</f>
        <v>7772891.3000000007</v>
      </c>
      <c r="H40" s="38">
        <f>+H27+H38</f>
        <v>7424435.5999999996</v>
      </c>
      <c r="I40" s="38">
        <f>+G40-H40</f>
        <v>348455.70000000112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5" spans="1:9" x14ac:dyDescent="0.25">
      <c r="B45" s="86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62B6-E825-4FF4-9CFA-3CF6EE109D63}">
  <dimension ref="A1:C144"/>
  <sheetViews>
    <sheetView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92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91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44440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64523.3</v>
      </c>
    </row>
    <row r="13" spans="1:3" x14ac:dyDescent="0.25">
      <c r="A13" s="3" t="s">
        <v>6</v>
      </c>
      <c r="C13" s="42">
        <v>0</v>
      </c>
    </row>
    <row r="14" spans="1:3" x14ac:dyDescent="0.25">
      <c r="A14" s="3" t="s">
        <v>7</v>
      </c>
      <c r="C14" s="42">
        <v>1146.5</v>
      </c>
    </row>
    <row r="15" spans="1:3" ht="13.5" customHeight="1" x14ac:dyDescent="0.25">
      <c r="A15" s="3" t="s">
        <v>8</v>
      </c>
      <c r="C15" s="16">
        <v>1070.9000000000001</v>
      </c>
    </row>
    <row r="16" spans="1:3" ht="13.5" customHeight="1" x14ac:dyDescent="0.25">
      <c r="A16" s="29"/>
      <c r="C16" s="85">
        <f>SUM(C12:C15)</f>
        <v>66740.7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11783.1</v>
      </c>
    </row>
    <row r="20" spans="1:3" ht="15" x14ac:dyDescent="0.25">
      <c r="A20" s="3" t="s">
        <v>11</v>
      </c>
      <c r="C20" s="28">
        <v>2084.1999999999998</v>
      </c>
    </row>
    <row r="21" spans="1:3" x14ac:dyDescent="0.25">
      <c r="A21" s="3"/>
      <c r="C21" s="25">
        <f>+C19+C20</f>
        <v>13867.3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52873.399999999994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27198.3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25675.099999999995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2265.1999999999998</v>
      </c>
    </row>
    <row r="33" spans="1:3" x14ac:dyDescent="0.25">
      <c r="A33" s="3" t="s">
        <v>17</v>
      </c>
      <c r="C33" s="25">
        <v>16.5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8583.2999999999993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1737.9</v>
      </c>
    </row>
    <row r="39" spans="1:3" x14ac:dyDescent="0.25">
      <c r="A39" s="3" t="s">
        <v>21</v>
      </c>
      <c r="C39" s="25">
        <v>388.6</v>
      </c>
    </row>
    <row r="40" spans="1:3" x14ac:dyDescent="0.25">
      <c r="A40" s="3" t="s">
        <v>22</v>
      </c>
      <c r="C40" s="25">
        <v>19383.599999999999</v>
      </c>
    </row>
    <row r="41" spans="1:3" ht="15" x14ac:dyDescent="0.25">
      <c r="A41" s="3" t="s">
        <v>23</v>
      </c>
      <c r="C41" s="28">
        <v>3466.9</v>
      </c>
    </row>
    <row r="42" spans="1:3" x14ac:dyDescent="0.25">
      <c r="A42" s="3"/>
      <c r="C42" s="25">
        <f>SUM(C38:C41)</f>
        <v>24977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11563.099999999991</v>
      </c>
    </row>
    <row r="45" spans="1:3" s="3" customFormat="1" x14ac:dyDescent="0.25">
      <c r="B45" s="92"/>
      <c r="C45" s="25"/>
    </row>
    <row r="46" spans="1:3" s="3" customFormat="1" x14ac:dyDescent="0.25">
      <c r="A46" s="3" t="s">
        <v>25</v>
      </c>
      <c r="B46" s="92"/>
      <c r="C46" s="25"/>
    </row>
    <row r="47" spans="1:3" s="3" customFormat="1" ht="15" x14ac:dyDescent="0.25">
      <c r="A47" s="3" t="s">
        <v>26</v>
      </c>
      <c r="B47" s="92"/>
      <c r="C47" s="28">
        <v>0</v>
      </c>
    </row>
    <row r="48" spans="1:3" s="3" customFormat="1" x14ac:dyDescent="0.25">
      <c r="A48" s="37"/>
      <c r="B48" s="92"/>
      <c r="C48" s="25"/>
    </row>
    <row r="49" spans="1:3" s="3" customFormat="1" ht="15" x14ac:dyDescent="0.25">
      <c r="A49" s="3" t="s">
        <v>27</v>
      </c>
      <c r="B49" s="1"/>
      <c r="C49" s="38">
        <f>+C44+C47</f>
        <v>11563.099999999991</v>
      </c>
    </row>
    <row r="50" spans="1:3" s="3" customFormat="1" x14ac:dyDescent="0.25">
      <c r="B50" s="92"/>
      <c r="C50" s="25"/>
    </row>
    <row r="51" spans="1:3" x14ac:dyDescent="0.25">
      <c r="C51" s="83"/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2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1B51-1C5B-4E36-8AE0-1E8A86EC32F5}">
  <dimension ref="A1:I45"/>
  <sheetViews>
    <sheetView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92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93</v>
      </c>
      <c r="C10" s="13" t="s">
        <v>90</v>
      </c>
      <c r="D10" s="13" t="s">
        <v>32</v>
      </c>
      <c r="F10" s="40" t="s">
        <v>33</v>
      </c>
      <c r="G10" s="13" t="s">
        <v>93</v>
      </c>
      <c r="H10" s="13" t="s">
        <v>90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842463.3</v>
      </c>
      <c r="C12" s="30">
        <v>907557.6</v>
      </c>
      <c r="D12" s="30">
        <f>+B12-C12</f>
        <v>-65094.29999999993</v>
      </c>
      <c r="F12" s="46" t="s">
        <v>62</v>
      </c>
      <c r="G12" s="42">
        <f>+G14+G15</f>
        <v>370202.5</v>
      </c>
      <c r="H12" s="42">
        <f>+H14+H15</f>
        <v>370268.10000000003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478897.9</v>
      </c>
      <c r="C14" s="43">
        <f>SUM(C16:C19)</f>
        <v>452767.10000000003</v>
      </c>
      <c r="D14" s="43">
        <f>+B14-C14</f>
        <v>26130.799999999988</v>
      </c>
      <c r="F14" s="46" t="s">
        <v>63</v>
      </c>
      <c r="G14" s="30">
        <v>1390.9</v>
      </c>
      <c r="H14" s="30">
        <v>1390.9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368811.6</v>
      </c>
      <c r="H15" s="25">
        <v>368877.2</v>
      </c>
      <c r="I15" s="55">
        <f>+G15-H15</f>
        <v>-65.600000000034925</v>
      </c>
    </row>
    <row r="16" spans="1:9" x14ac:dyDescent="0.25">
      <c r="A16" s="3" t="s">
        <v>37</v>
      </c>
      <c r="B16" s="69">
        <v>910.9</v>
      </c>
      <c r="C16" s="69">
        <v>910.9</v>
      </c>
      <c r="D16" s="25">
        <f t="shared" ref="D16:D27" si="0">+B16-C16</f>
        <v>0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477987</v>
      </c>
      <c r="C17" s="25">
        <v>451856.2</v>
      </c>
      <c r="D17" s="25">
        <f t="shared" si="0"/>
        <v>26130.799999999988</v>
      </c>
      <c r="E17" s="39"/>
      <c r="F17" s="76" t="s">
        <v>35</v>
      </c>
      <c r="G17" s="25">
        <v>1929713.7</v>
      </c>
      <c r="H17" s="25">
        <v>1895334.6</v>
      </c>
      <c r="I17" s="25">
        <f>+G17-H17</f>
        <v>34379.09999999986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52">
        <f t="shared" si="0"/>
        <v>0</v>
      </c>
      <c r="E19" s="44"/>
      <c r="F19" s="76" t="s">
        <v>38</v>
      </c>
      <c r="G19" s="69">
        <v>33379.800000000003</v>
      </c>
      <c r="H19" s="69">
        <v>28952.9</v>
      </c>
      <c r="I19" s="25">
        <f>+G19-H19</f>
        <v>4426.9000000000015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6310722.4000000004</v>
      </c>
      <c r="C21" s="25">
        <f>+C23+C25</f>
        <v>6263124.8000000007</v>
      </c>
      <c r="D21" s="52">
        <f t="shared" si="0"/>
        <v>47597.599999999627</v>
      </c>
      <c r="F21" s="77" t="s">
        <v>41</v>
      </c>
      <c r="G21" s="42">
        <v>3198.5</v>
      </c>
      <c r="H21" s="42">
        <v>3066.1</v>
      </c>
      <c r="I21" s="25">
        <f>+G21-H21</f>
        <v>132.40000000000009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7451294.2999999998</v>
      </c>
      <c r="C23" s="25">
        <v>7376554.9000000004</v>
      </c>
      <c r="D23" s="52">
        <f t="shared" si="0"/>
        <v>74739.399999999441</v>
      </c>
      <c r="F23" s="3" t="s">
        <v>47</v>
      </c>
      <c r="G23" s="25">
        <v>1367.7</v>
      </c>
      <c r="H23" s="25">
        <v>1387.6</v>
      </c>
      <c r="I23" s="25">
        <f>+G23-H23</f>
        <v>-19.899999999999864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-1140571.8999999999</v>
      </c>
      <c r="C25" s="25">
        <v>-1113430.1000000001</v>
      </c>
      <c r="D25" s="52">
        <f t="shared" si="0"/>
        <v>-27141.799999999814</v>
      </c>
      <c r="F25" s="3" t="s">
        <v>45</v>
      </c>
      <c r="G25" s="16">
        <v>1080451.7</v>
      </c>
      <c r="H25" s="16">
        <v>1120101.3</v>
      </c>
      <c r="I25" s="55">
        <f>+G25-H25</f>
        <v>-39649.600000000093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112345.4</v>
      </c>
      <c r="C27" s="48">
        <v>109661.6</v>
      </c>
      <c r="D27" s="52">
        <f t="shared" si="0"/>
        <v>2683.7999999999884</v>
      </c>
      <c r="E27" s="39"/>
      <c r="F27" s="3" t="s">
        <v>49</v>
      </c>
      <c r="G27" s="16">
        <f>SUM(G14:G26)</f>
        <v>3418313.9000000004</v>
      </c>
      <c r="H27" s="16">
        <f>SUM(H14:H26)</f>
        <v>3419110.6000000006</v>
      </c>
      <c r="I27" s="16"/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34369.9</v>
      </c>
      <c r="C30" s="48">
        <v>34423</v>
      </c>
      <c r="D30" s="52">
        <f t="shared" ref="D30" si="1">+B30-C30</f>
        <v>-53.099999999998545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2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2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2"/>
        <v>0</v>
      </c>
    </row>
    <row r="34" spans="1:9" x14ac:dyDescent="0.25">
      <c r="A34" s="3" t="s">
        <v>53</v>
      </c>
      <c r="B34" s="48">
        <v>4321.8999999999996</v>
      </c>
      <c r="C34" s="48">
        <v>4549.6000000000004</v>
      </c>
      <c r="D34" s="52">
        <f t="shared" ref="D34" si="3">+B34-C34</f>
        <v>-227.70000000000073</v>
      </c>
      <c r="E34" s="39"/>
      <c r="F34" s="3" t="s">
        <v>68</v>
      </c>
      <c r="G34" s="42">
        <v>11500.5</v>
      </c>
      <c r="H34" s="42">
        <v>11500.5</v>
      </c>
      <c r="I34" s="59">
        <f t="shared" si="2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2"/>
        <v>0</v>
      </c>
    </row>
    <row r="36" spans="1:9" ht="15" x14ac:dyDescent="0.25">
      <c r="A36" s="3" t="s">
        <v>54</v>
      </c>
      <c r="B36" s="51">
        <v>537</v>
      </c>
      <c r="C36" s="51">
        <v>807.6</v>
      </c>
      <c r="D36" s="52">
        <f t="shared" ref="D36" si="4">+B36-C36</f>
        <v>-270.60000000000002</v>
      </c>
      <c r="E36" s="39"/>
      <c r="F36" s="3" t="s">
        <v>24</v>
      </c>
      <c r="G36" s="88">
        <v>368815</v>
      </c>
      <c r="H36" s="88">
        <v>357251.8</v>
      </c>
      <c r="I36" s="58">
        <f t="shared" si="2"/>
        <v>11563.200000000012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4365343.9000000004</v>
      </c>
      <c r="H38" s="16">
        <f>SUM(H31:H37)</f>
        <v>4353780.7</v>
      </c>
      <c r="I38" s="16"/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7783657.8000000007</v>
      </c>
      <c r="C40" s="38">
        <f>+C36+C34+C32+C30+C27+C21+C14+C12</f>
        <v>7772891.2999999998</v>
      </c>
      <c r="D40" s="38">
        <f>+B40-C40</f>
        <v>10766.500000000931</v>
      </c>
      <c r="E40" s="39"/>
      <c r="F40" s="3" t="s">
        <v>57</v>
      </c>
      <c r="G40" s="38">
        <f>+G27+G38</f>
        <v>7783657.8000000007</v>
      </c>
      <c r="H40" s="38">
        <f>+H27+H38</f>
        <v>7772891.3000000007</v>
      </c>
      <c r="I40" s="38">
        <f>+G40-H40</f>
        <v>10766.5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5" spans="1:9" x14ac:dyDescent="0.25">
      <c r="B45" s="86"/>
    </row>
  </sheetData>
  <mergeCells count="2">
    <mergeCell ref="B9:D9"/>
    <mergeCell ref="G9:I9"/>
  </mergeCells>
  <pageMargins left="0.7" right="0.7" top="0.75" bottom="0.75" header="0.3" footer="0.3"/>
  <pageSetup orientation="portrait" r:id="rId1"/>
  <ignoredErrors>
    <ignoredError sqref="I14:I33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7E08-3B2A-4F23-9C3B-B013C01D562D}">
  <dimension ref="A1:C144"/>
  <sheetViews>
    <sheetView workbookViewId="0">
      <selection activeCell="A22" sqref="A22"/>
    </sheetView>
  </sheetViews>
  <sheetFormatPr baseColWidth="10" defaultColWidth="8" defaultRowHeight="12.75" x14ac:dyDescent="0.25"/>
  <cols>
    <col min="1" max="1" width="87" style="20" customWidth="1"/>
    <col min="2" max="2" width="6.7109375" style="93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94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44470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64002.6</v>
      </c>
    </row>
    <row r="13" spans="1:3" x14ac:dyDescent="0.25">
      <c r="A13" s="3" t="s">
        <v>6</v>
      </c>
      <c r="C13" s="42">
        <v>-4.7</v>
      </c>
    </row>
    <row r="14" spans="1:3" x14ac:dyDescent="0.25">
      <c r="A14" s="3" t="s">
        <v>7</v>
      </c>
      <c r="C14" s="42">
        <v>1215.4000000000001</v>
      </c>
    </row>
    <row r="15" spans="1:3" ht="13.5" customHeight="1" x14ac:dyDescent="0.25">
      <c r="A15" s="3" t="s">
        <v>8</v>
      </c>
      <c r="C15" s="16">
        <v>616.29999999999995</v>
      </c>
    </row>
    <row r="16" spans="1:3" ht="13.5" customHeight="1" x14ac:dyDescent="0.25">
      <c r="A16" s="29"/>
      <c r="C16" s="85">
        <f>SUM(C12:C15)</f>
        <v>65829.600000000006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10444.299999999999</v>
      </c>
    </row>
    <row r="20" spans="1:3" ht="15" x14ac:dyDescent="0.25">
      <c r="A20" s="3" t="s">
        <v>11</v>
      </c>
      <c r="C20" s="28">
        <v>1436.6</v>
      </c>
    </row>
    <row r="21" spans="1:3" x14ac:dyDescent="0.25">
      <c r="A21" s="3"/>
      <c r="C21" s="25">
        <f>+C19+C20</f>
        <v>11880.9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53948.700000000004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6763.9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47184.800000000003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22794.3</v>
      </c>
    </row>
    <row r="33" spans="1:3" x14ac:dyDescent="0.25">
      <c r="A33" s="3" t="s">
        <v>17</v>
      </c>
      <c r="C33" s="25">
        <v>17691.8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8778.1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1947.5</v>
      </c>
    </row>
    <row r="39" spans="1:3" x14ac:dyDescent="0.25">
      <c r="A39" s="3" t="s">
        <v>21</v>
      </c>
      <c r="C39" s="25">
        <v>557</v>
      </c>
    </row>
    <row r="40" spans="1:3" x14ac:dyDescent="0.25">
      <c r="A40" s="3" t="s">
        <v>22</v>
      </c>
      <c r="C40" s="25">
        <v>10279.200000000001</v>
      </c>
    </row>
    <row r="41" spans="1:3" ht="15" x14ac:dyDescent="0.25">
      <c r="A41" s="3" t="s">
        <v>23</v>
      </c>
      <c r="C41" s="28">
        <v>4293.7</v>
      </c>
    </row>
    <row r="42" spans="1:3" x14ac:dyDescent="0.25">
      <c r="A42" s="3"/>
      <c r="C42" s="25">
        <f>SUM(C38:C41)</f>
        <v>17077.400000000001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79371.600000000006</v>
      </c>
    </row>
    <row r="45" spans="1:3" s="3" customFormat="1" x14ac:dyDescent="0.25">
      <c r="B45" s="93"/>
      <c r="C45" s="25"/>
    </row>
    <row r="46" spans="1:3" s="3" customFormat="1" x14ac:dyDescent="0.25">
      <c r="A46" s="3" t="s">
        <v>25</v>
      </c>
      <c r="B46" s="93"/>
      <c r="C46" s="25"/>
    </row>
    <row r="47" spans="1:3" s="3" customFormat="1" ht="15" x14ac:dyDescent="0.25">
      <c r="A47" s="3" t="s">
        <v>26</v>
      </c>
      <c r="B47" s="93"/>
      <c r="C47" s="28">
        <v>0</v>
      </c>
    </row>
    <row r="48" spans="1:3" s="3" customFormat="1" x14ac:dyDescent="0.25">
      <c r="A48" s="37"/>
      <c r="B48" s="93"/>
      <c r="C48" s="25"/>
    </row>
    <row r="49" spans="1:3" s="3" customFormat="1" ht="15" x14ac:dyDescent="0.25">
      <c r="A49" s="3" t="s">
        <v>27</v>
      </c>
      <c r="B49" s="1"/>
      <c r="C49" s="38">
        <f>+C44+C47</f>
        <v>79371.600000000006</v>
      </c>
    </row>
    <row r="50" spans="1:3" s="3" customFormat="1" x14ac:dyDescent="0.25">
      <c r="B50" s="93"/>
      <c r="C50" s="25"/>
    </row>
    <row r="51" spans="1:3" x14ac:dyDescent="0.25">
      <c r="C51" s="83"/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3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="85" zoomScaleNormal="85" zoomScaleSheetLayoutView="100" workbookViewId="0">
      <selection activeCell="A20" sqref="A20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59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60</v>
      </c>
      <c r="C10" s="13" t="s">
        <v>61</v>
      </c>
      <c r="D10" s="13" t="s">
        <v>32</v>
      </c>
      <c r="F10" s="40" t="s">
        <v>33</v>
      </c>
      <c r="G10" s="13" t="s">
        <v>60</v>
      </c>
      <c r="H10" s="13" t="s">
        <v>61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652563.6</v>
      </c>
      <c r="C12" s="30">
        <v>601108</v>
      </c>
      <c r="D12" s="30">
        <f>+B12-C12</f>
        <v>51455.599999999977</v>
      </c>
      <c r="F12" s="46" t="s">
        <v>62</v>
      </c>
      <c r="G12" s="42">
        <f>+G14+G15</f>
        <v>366220.10000000003</v>
      </c>
      <c r="H12" s="42">
        <f>+H14+H15</f>
        <v>365183.2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411070</v>
      </c>
      <c r="C14" s="43">
        <f>SUM(C16:C19)</f>
        <v>400797.10000000003</v>
      </c>
      <c r="D14" s="43">
        <f>+B14-C14</f>
        <v>10272.899999999965</v>
      </c>
      <c r="F14" s="46" t="s">
        <v>63</v>
      </c>
      <c r="G14" s="30">
        <v>1407.4</v>
      </c>
      <c r="H14" s="25">
        <v>1411</v>
      </c>
      <c r="I14" s="55">
        <f>+G14-H14</f>
        <v>-3.5999999999999091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364812.7</v>
      </c>
      <c r="H15" s="25">
        <v>363772.2</v>
      </c>
      <c r="I15" s="55">
        <f>+G15-H15</f>
        <v>1040.5</v>
      </c>
    </row>
    <row r="16" spans="1:9" x14ac:dyDescent="0.25">
      <c r="A16" s="3" t="s">
        <v>37</v>
      </c>
      <c r="B16" s="25">
        <v>32036.1</v>
      </c>
      <c r="C16" s="25">
        <v>48194.2</v>
      </c>
      <c r="D16" s="25">
        <f t="shared" ref="D16:D19" si="0">+B16-C16</f>
        <v>-16158.099999999999</v>
      </c>
      <c r="E16" s="39"/>
      <c r="G16" s="25"/>
      <c r="I16" s="56"/>
    </row>
    <row r="17" spans="1:9" ht="16.5" x14ac:dyDescent="0.3">
      <c r="A17" s="3" t="s">
        <v>39</v>
      </c>
      <c r="B17" s="25">
        <v>379033.9</v>
      </c>
      <c r="C17" s="25">
        <v>352602.9</v>
      </c>
      <c r="D17" s="25">
        <f t="shared" si="0"/>
        <v>26431</v>
      </c>
      <c r="E17" s="39"/>
      <c r="F17" s="76" t="s">
        <v>35</v>
      </c>
      <c r="G17" s="25">
        <v>1528798.6</v>
      </c>
      <c r="H17" s="25">
        <v>1518462.8</v>
      </c>
      <c r="I17" s="25">
        <f>+G17-H17</f>
        <v>10335.800000000047</v>
      </c>
    </row>
    <row r="18" spans="1:9" x14ac:dyDescent="0.25">
      <c r="A18" s="3" t="s">
        <v>40</v>
      </c>
      <c r="B18" s="25">
        <v>1228.2</v>
      </c>
      <c r="C18" s="25">
        <v>1228.2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-1228.2</v>
      </c>
      <c r="C19" s="28">
        <v>-1228.2</v>
      </c>
      <c r="D19" s="78">
        <f t="shared" si="0"/>
        <v>0</v>
      </c>
      <c r="E19" s="44"/>
      <c r="F19" s="76" t="s">
        <v>38</v>
      </c>
      <c r="G19" s="25">
        <v>22288.799999999999</v>
      </c>
      <c r="H19" s="25">
        <v>30317.8</v>
      </c>
      <c r="I19" s="25">
        <f>+G19-H19</f>
        <v>-8029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5705716.2999999998</v>
      </c>
      <c r="C21" s="25">
        <f>SUM(C23:C25)</f>
        <v>5537418.6999999993</v>
      </c>
      <c r="D21" s="25">
        <f>+B21-C21</f>
        <v>168297.60000000056</v>
      </c>
      <c r="F21" s="77" t="s">
        <v>41</v>
      </c>
      <c r="G21" s="42">
        <v>2545.1</v>
      </c>
      <c r="H21" s="42">
        <v>2259.4</v>
      </c>
      <c r="I21" s="25">
        <f>+G21-H21</f>
        <v>285.69999999999982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6834290.5</v>
      </c>
      <c r="C23" s="25">
        <v>6676069.6999999993</v>
      </c>
      <c r="D23" s="25">
        <f>+B23-C23</f>
        <v>158220.80000000075</v>
      </c>
      <c r="F23" s="3" t="s">
        <v>47</v>
      </c>
      <c r="G23" s="25">
        <v>991.6</v>
      </c>
      <c r="H23" s="25">
        <v>1002.6999999999999</v>
      </c>
      <c r="I23" s="25">
        <f>+G23-H23</f>
        <v>-11.099999999999909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-1128574.2</v>
      </c>
      <c r="C25" s="25">
        <v>-1138651</v>
      </c>
      <c r="D25" s="25">
        <f>+B25-C25</f>
        <v>10076.800000000047</v>
      </c>
      <c r="F25" s="3" t="s">
        <v>45</v>
      </c>
      <c r="G25" s="16">
        <v>949684.2</v>
      </c>
      <c r="H25" s="16">
        <v>784704.8</v>
      </c>
      <c r="I25" s="57">
        <f>+G25-H25</f>
        <v>164979.39999999991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111803.7</v>
      </c>
      <c r="C27" s="48">
        <v>115652.1</v>
      </c>
      <c r="D27" s="25">
        <f>+B27-C27</f>
        <v>-3848.4000000000087</v>
      </c>
      <c r="E27" s="39"/>
      <c r="F27" s="3" t="s">
        <v>49</v>
      </c>
      <c r="G27" s="16">
        <f>SUM(G14:G26)</f>
        <v>2870528.4000000004</v>
      </c>
      <c r="H27" s="16">
        <f>SUM(H14:H26)</f>
        <v>2701930.7</v>
      </c>
      <c r="I27" s="16">
        <f>+G27-H27</f>
        <v>168597.70000000019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35297</v>
      </c>
      <c r="C30" s="48">
        <v>35399.5</v>
      </c>
      <c r="D30" s="25">
        <f>+B30-C30</f>
        <v>-102.5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1917370.6</v>
      </c>
      <c r="H31" s="42">
        <v>1917370.6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1096611.2</v>
      </c>
      <c r="H32" s="42">
        <v>1096611.2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113389.1</v>
      </c>
      <c r="H33" s="42">
        <v>113389.09999999999</v>
      </c>
      <c r="I33" s="58">
        <f t="shared" si="1"/>
        <v>0</v>
      </c>
    </row>
    <row r="34" spans="1:9" x14ac:dyDescent="0.25">
      <c r="A34" s="3" t="s">
        <v>53</v>
      </c>
      <c r="B34" s="48">
        <v>5424.7</v>
      </c>
      <c r="C34" s="48">
        <v>5745.5</v>
      </c>
      <c r="D34" s="25">
        <f>+B34-C34</f>
        <v>-320.80000000000018</v>
      </c>
      <c r="E34" s="39"/>
      <c r="F34" s="3" t="s">
        <v>68</v>
      </c>
      <c r="G34" s="42">
        <v>12148.300000000001</v>
      </c>
      <c r="H34" s="42">
        <v>12148.300000000001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857643.7</v>
      </c>
      <c r="H35" s="42">
        <v>586690.4</v>
      </c>
      <c r="I35" s="58">
        <f t="shared" si="1"/>
        <v>270953.29999999993</v>
      </c>
    </row>
    <row r="36" spans="1:9" ht="15" x14ac:dyDescent="0.25">
      <c r="A36" s="3" t="s">
        <v>54</v>
      </c>
      <c r="B36" s="51">
        <v>2702.1</v>
      </c>
      <c r="C36" s="51">
        <v>2972.7</v>
      </c>
      <c r="D36" s="51">
        <f>+B36-C36</f>
        <v>-270.59999999999991</v>
      </c>
      <c r="E36" s="39"/>
      <c r="F36" s="3" t="s">
        <v>24</v>
      </c>
      <c r="G36" s="16">
        <v>56886.1</v>
      </c>
      <c r="H36" s="16">
        <v>270953.3</v>
      </c>
      <c r="I36" s="57">
        <f t="shared" si="1"/>
        <v>-214067.19999999998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4054048.9999999995</v>
      </c>
      <c r="H38" s="16">
        <f>SUM(H31:H37)</f>
        <v>3997162.8999999994</v>
      </c>
      <c r="I38" s="16">
        <f>+G38-H38</f>
        <v>56886.100000000093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6924577.3999999994</v>
      </c>
      <c r="C40" s="38">
        <f>+C36+C34+C32+C30+C27+C21+C14+C12</f>
        <v>6699093.5999999987</v>
      </c>
      <c r="D40" s="38">
        <f>+B40-C40</f>
        <v>225483.80000000075</v>
      </c>
      <c r="E40" s="39"/>
      <c r="F40" s="3" t="s">
        <v>57</v>
      </c>
      <c r="G40" s="38">
        <f>+G27+G38</f>
        <v>6924577.4000000004</v>
      </c>
      <c r="H40" s="38">
        <f>+H27+H38</f>
        <v>6699093.5999999996</v>
      </c>
      <c r="I40" s="38">
        <f>+G40-H40</f>
        <v>225483.80000000075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A974-74BA-4D58-8D6E-13DD33D21C63}">
  <dimension ref="A1:I45"/>
  <sheetViews>
    <sheetView topLeftCell="B28" workbookViewId="0">
      <selection activeCell="B28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95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96</v>
      </c>
      <c r="C10" s="13" t="s">
        <v>93</v>
      </c>
      <c r="D10" s="13" t="s">
        <v>32</v>
      </c>
      <c r="F10" s="40" t="s">
        <v>33</v>
      </c>
      <c r="G10" s="13" t="s">
        <v>96</v>
      </c>
      <c r="H10" s="13" t="s">
        <v>93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307728.2</v>
      </c>
      <c r="C12" s="30">
        <v>842463.3</v>
      </c>
      <c r="D12" s="30">
        <f>+B12-C12</f>
        <v>-534735.10000000009</v>
      </c>
      <c r="F12" s="46" t="s">
        <v>62</v>
      </c>
      <c r="G12" s="42">
        <f>+G14+G15</f>
        <v>371629.8</v>
      </c>
      <c r="H12" s="42">
        <f>+H14+H15</f>
        <v>370202.5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491468.5</v>
      </c>
      <c r="C14" s="43">
        <f>SUM(C16:C19)</f>
        <v>478897.9</v>
      </c>
      <c r="D14" s="43">
        <f>+B14-C14</f>
        <v>12570.599999999977</v>
      </c>
      <c r="F14" s="46" t="s">
        <v>63</v>
      </c>
      <c r="G14" s="30">
        <v>1388.3</v>
      </c>
      <c r="H14" s="30">
        <v>1390.9</v>
      </c>
      <c r="I14" s="55">
        <f>+G14-H14</f>
        <v>-2.6000000000001364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370241.5</v>
      </c>
      <c r="H15" s="25">
        <v>368811.6</v>
      </c>
      <c r="I15" s="55">
        <f>+G15-H15</f>
        <v>1429.9000000000233</v>
      </c>
    </row>
    <row r="16" spans="1:9" x14ac:dyDescent="0.25">
      <c r="A16" s="3" t="s">
        <v>37</v>
      </c>
      <c r="B16" s="69">
        <v>908.5</v>
      </c>
      <c r="C16" s="69">
        <v>910.9</v>
      </c>
      <c r="D16" s="25">
        <f t="shared" ref="D16:D27" si="0">+B16-C16</f>
        <v>-2.3999999999999773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490560</v>
      </c>
      <c r="C17" s="25">
        <v>477987</v>
      </c>
      <c r="D17" s="25">
        <f t="shared" si="0"/>
        <v>12573</v>
      </c>
      <c r="E17" s="39"/>
      <c r="F17" s="76" t="s">
        <v>35</v>
      </c>
      <c r="G17" s="25">
        <v>1340022.5</v>
      </c>
      <c r="H17" s="25">
        <v>1929713.7</v>
      </c>
      <c r="I17" s="25">
        <f>+G17-H17</f>
        <v>-589691.19999999995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52">
        <f t="shared" si="0"/>
        <v>0</v>
      </c>
      <c r="E19" s="44"/>
      <c r="F19" s="76" t="s">
        <v>38</v>
      </c>
      <c r="G19" s="69">
        <v>34793.199999999997</v>
      </c>
      <c r="H19" s="69">
        <v>33379.800000000003</v>
      </c>
      <c r="I19" s="25">
        <f>+G19-H19</f>
        <v>1413.3999999999942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6282760.5999999996</v>
      </c>
      <c r="C21" s="25">
        <f>+C23+C25</f>
        <v>6310722.4000000004</v>
      </c>
      <c r="D21" s="52">
        <f t="shared" si="0"/>
        <v>-27961.800000000745</v>
      </c>
      <c r="F21" s="77" t="s">
        <v>41</v>
      </c>
      <c r="G21" s="42">
        <v>3343.7</v>
      </c>
      <c r="H21" s="42">
        <v>3198.5</v>
      </c>
      <c r="I21" s="25">
        <f>+G21-H21</f>
        <v>145.19999999999982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7431110</v>
      </c>
      <c r="C23" s="25">
        <v>7451294.2999999998</v>
      </c>
      <c r="D23" s="52">
        <f t="shared" si="0"/>
        <v>-20184.299999999814</v>
      </c>
      <c r="F23" s="3" t="s">
        <v>47</v>
      </c>
      <c r="G23" s="25">
        <v>1354.7</v>
      </c>
      <c r="H23" s="25">
        <v>1367.7</v>
      </c>
      <c r="I23" s="25">
        <f>+G23-H23</f>
        <v>-13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-1148349.3999999999</v>
      </c>
      <c r="C25" s="25">
        <v>-1140571.8999999999</v>
      </c>
      <c r="D25" s="52">
        <f t="shared" si="0"/>
        <v>-7777.5</v>
      </c>
      <c r="F25" s="3" t="s">
        <v>45</v>
      </c>
      <c r="G25" s="16">
        <v>1033852.1</v>
      </c>
      <c r="H25" s="16">
        <v>1120101.3</v>
      </c>
      <c r="I25" s="55">
        <f>+G25-H25</f>
        <v>-86249.20000000007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107980.7</v>
      </c>
      <c r="C27" s="48">
        <v>112345.4</v>
      </c>
      <c r="D27" s="52">
        <f t="shared" si="0"/>
        <v>-4364.6999999999971</v>
      </c>
      <c r="E27" s="39"/>
      <c r="F27" s="3" t="s">
        <v>49</v>
      </c>
      <c r="G27" s="16">
        <f>SUM(G14:G26)</f>
        <v>2784996</v>
      </c>
      <c r="H27" s="16">
        <f>SUM(H14:H26)</f>
        <v>3457963.5</v>
      </c>
      <c r="I27" s="16"/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34286</v>
      </c>
      <c r="C30" s="48">
        <v>34369.9</v>
      </c>
      <c r="D30" s="52">
        <f t="shared" ref="D30" si="1">+B30-C30</f>
        <v>-83.900000000001455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2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2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2"/>
        <v>0</v>
      </c>
    </row>
    <row r="34" spans="1:9" x14ac:dyDescent="0.25">
      <c r="A34" s="3" t="s">
        <v>53</v>
      </c>
      <c r="B34" s="48">
        <v>5221.2</v>
      </c>
      <c r="C34" s="48">
        <v>4321.8999999999996</v>
      </c>
      <c r="D34" s="52">
        <f t="shared" ref="D34" si="3">+B34-C34</f>
        <v>899.30000000000018</v>
      </c>
      <c r="E34" s="39"/>
      <c r="F34" s="3" t="s">
        <v>68</v>
      </c>
      <c r="G34" s="42">
        <v>11500.5</v>
      </c>
      <c r="H34" s="42">
        <v>11500.5</v>
      </c>
      <c r="I34" s="59">
        <f t="shared" si="2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2"/>
        <v>0</v>
      </c>
    </row>
    <row r="36" spans="1:9" ht="15" x14ac:dyDescent="0.25">
      <c r="A36" s="3" t="s">
        <v>54</v>
      </c>
      <c r="B36" s="51">
        <v>266.39999999999998</v>
      </c>
      <c r="C36" s="51">
        <v>537</v>
      </c>
      <c r="D36" s="52">
        <f t="shared" ref="D36" si="4">+B36-C36</f>
        <v>-270.60000000000002</v>
      </c>
      <c r="E36" s="39"/>
      <c r="F36" s="3" t="s">
        <v>24</v>
      </c>
      <c r="G36" s="88">
        <v>448186.7</v>
      </c>
      <c r="H36" s="88">
        <v>368815</v>
      </c>
      <c r="I36" s="58">
        <f t="shared" si="2"/>
        <v>79371.700000000012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4444715.5999999996</v>
      </c>
      <c r="H38" s="16">
        <f>SUM(H31:H37)</f>
        <v>4365343.9000000004</v>
      </c>
      <c r="I38" s="16"/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7229711.5999999996</v>
      </c>
      <c r="C40" s="38">
        <f>+C36+C34+C32+C30+C27+C21+C14+C12</f>
        <v>7783657.8000000007</v>
      </c>
      <c r="D40" s="38">
        <f>+B40-C40</f>
        <v>-553946.20000000112</v>
      </c>
      <c r="E40" s="39"/>
      <c r="F40" s="3" t="s">
        <v>57</v>
      </c>
      <c r="G40" s="38">
        <f>+G27+G38</f>
        <v>7229711.5999999996</v>
      </c>
      <c r="H40" s="38">
        <f>+H27+H38</f>
        <v>7823307.4000000004</v>
      </c>
      <c r="I40" s="38">
        <f>+G40-H40</f>
        <v>-593595.80000000075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5" spans="1:9" x14ac:dyDescent="0.25">
      <c r="B45" s="86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5971-45A3-4EDD-BE2B-1E30C4870E87}">
  <dimension ref="A1:C144"/>
  <sheetViews>
    <sheetView workbookViewId="0">
      <selection activeCell="C49" sqref="C49"/>
    </sheetView>
  </sheetViews>
  <sheetFormatPr baseColWidth="10" defaultColWidth="8" defaultRowHeight="12.75" x14ac:dyDescent="0.25"/>
  <cols>
    <col min="1" max="1" width="87" style="20" customWidth="1"/>
    <col min="2" max="2" width="6.7109375" style="94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97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44501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62222.3</v>
      </c>
    </row>
    <row r="13" spans="1:3" x14ac:dyDescent="0.25">
      <c r="A13" s="3" t="s">
        <v>6</v>
      </c>
      <c r="C13" s="42">
        <v>-1.8</v>
      </c>
    </row>
    <row r="14" spans="1:3" x14ac:dyDescent="0.25">
      <c r="A14" s="3" t="s">
        <v>7</v>
      </c>
      <c r="C14" s="42">
        <v>1245.5999999999999</v>
      </c>
    </row>
    <row r="15" spans="1:3" ht="13.5" customHeight="1" x14ac:dyDescent="0.25">
      <c r="A15" s="3" t="s">
        <v>8</v>
      </c>
      <c r="C15" s="16">
        <v>314.8</v>
      </c>
    </row>
    <row r="16" spans="1:3" ht="13.5" customHeight="1" x14ac:dyDescent="0.25">
      <c r="A16" s="29"/>
      <c r="C16" s="85">
        <f>SUM(C12:C15)</f>
        <v>63780.9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5768.4</v>
      </c>
    </row>
    <row r="20" spans="1:3" ht="15" x14ac:dyDescent="0.25">
      <c r="A20" s="3" t="s">
        <v>11</v>
      </c>
      <c r="C20" s="28">
        <v>1555.3</v>
      </c>
    </row>
    <row r="21" spans="1:3" x14ac:dyDescent="0.25">
      <c r="A21" s="3"/>
      <c r="C21" s="25">
        <f>+C19+C20</f>
        <v>7323.7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56457.200000000004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13089.8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43367.400000000009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3401.6</v>
      </c>
    </row>
    <row r="33" spans="1:3" x14ac:dyDescent="0.25">
      <c r="A33" s="3" t="s">
        <v>17</v>
      </c>
      <c r="C33" s="25">
        <v>205.4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8726.2000000000007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2063.3000000000002</v>
      </c>
    </row>
    <row r="39" spans="1:3" x14ac:dyDescent="0.25">
      <c r="A39" s="3" t="s">
        <v>21</v>
      </c>
      <c r="C39" s="25">
        <v>532.5</v>
      </c>
    </row>
    <row r="40" spans="1:3" x14ac:dyDescent="0.25">
      <c r="A40" s="3" t="s">
        <v>22</v>
      </c>
      <c r="C40" s="25">
        <v>19136.900000000001</v>
      </c>
    </row>
    <row r="41" spans="1:3" ht="15" x14ac:dyDescent="0.25">
      <c r="A41" s="3" t="s">
        <v>23</v>
      </c>
      <c r="C41" s="28">
        <v>2321.1</v>
      </c>
    </row>
    <row r="42" spans="1:3" x14ac:dyDescent="0.25">
      <c r="A42" s="3"/>
      <c r="C42" s="25">
        <f>SUM(C38:C41)</f>
        <v>24053.8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31646.800000000007</v>
      </c>
    </row>
    <row r="45" spans="1:3" s="3" customFormat="1" x14ac:dyDescent="0.25">
      <c r="B45" s="94"/>
      <c r="C45" s="25"/>
    </row>
    <row r="46" spans="1:3" s="3" customFormat="1" x14ac:dyDescent="0.25">
      <c r="A46" s="3" t="s">
        <v>25</v>
      </c>
      <c r="B46" s="94"/>
      <c r="C46" s="25"/>
    </row>
    <row r="47" spans="1:3" s="3" customFormat="1" ht="15" x14ac:dyDescent="0.25">
      <c r="A47" s="3" t="s">
        <v>26</v>
      </c>
      <c r="B47" s="94"/>
      <c r="C47" s="28">
        <v>0</v>
      </c>
    </row>
    <row r="48" spans="1:3" s="3" customFormat="1" x14ac:dyDescent="0.25">
      <c r="A48" s="37"/>
      <c r="B48" s="94"/>
      <c r="C48" s="25"/>
    </row>
    <row r="49" spans="1:3" s="3" customFormat="1" ht="15" x14ac:dyDescent="0.25">
      <c r="A49" s="3" t="s">
        <v>27</v>
      </c>
      <c r="B49" s="1"/>
      <c r="C49" s="38">
        <f>+C44+C47</f>
        <v>31646.800000000007</v>
      </c>
    </row>
    <row r="50" spans="1:3" s="3" customFormat="1" x14ac:dyDescent="0.25">
      <c r="B50" s="94"/>
      <c r="C50" s="25"/>
    </row>
    <row r="51" spans="1:3" x14ac:dyDescent="0.25">
      <c r="C51" s="83">
        <v>31646.799999999999</v>
      </c>
    </row>
    <row r="52" spans="1:3" x14ac:dyDescent="0.25">
      <c r="C52" s="86">
        <f>+C49-C51</f>
        <v>0</v>
      </c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94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4393-FBF7-4A00-950F-8281B7B60C1F}">
  <dimension ref="A1:I45"/>
  <sheetViews>
    <sheetView topLeftCell="C22" workbookViewId="0">
      <selection activeCell="I40" sqref="I40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98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99</v>
      </c>
      <c r="C10" s="13" t="s">
        <v>96</v>
      </c>
      <c r="D10" s="13" t="s">
        <v>32</v>
      </c>
      <c r="F10" s="40" t="s">
        <v>33</v>
      </c>
      <c r="G10" s="13" t="s">
        <v>99</v>
      </c>
      <c r="H10" s="13" t="s">
        <v>96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190450.3</v>
      </c>
      <c r="C12" s="30">
        <v>307728.2</v>
      </c>
      <c r="D12" s="30">
        <f>+B12-C12</f>
        <v>-117277.90000000002</v>
      </c>
      <c r="F12" s="46" t="s">
        <v>62</v>
      </c>
      <c r="G12" s="42">
        <f>+G14+G15</f>
        <v>522921.9</v>
      </c>
      <c r="H12" s="42">
        <f>+H14+H15</f>
        <v>371629.8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506659.69999999995</v>
      </c>
      <c r="C14" s="43">
        <f>SUM(C16:C19)</f>
        <v>491468.5</v>
      </c>
      <c r="D14" s="43">
        <f>+B14-C14</f>
        <v>15191.199999999953</v>
      </c>
      <c r="F14" s="46" t="s">
        <v>63</v>
      </c>
      <c r="G14" s="30">
        <v>1363.4</v>
      </c>
      <c r="H14" s="30">
        <v>1388.3</v>
      </c>
      <c r="I14" s="55">
        <f>+G14-H14</f>
        <v>-24.899999999999864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521558.5</v>
      </c>
      <c r="H15" s="25">
        <v>370241.5</v>
      </c>
      <c r="I15" s="55">
        <f>+G15-H15</f>
        <v>151317</v>
      </c>
    </row>
    <row r="16" spans="1:9" x14ac:dyDescent="0.25">
      <c r="A16" s="3" t="s">
        <v>37</v>
      </c>
      <c r="B16" s="69">
        <v>906.6</v>
      </c>
      <c r="C16" s="69">
        <v>908.5</v>
      </c>
      <c r="D16" s="25">
        <f t="shared" ref="D16:D27" si="0">+B16-C16</f>
        <v>-1.8999999999999773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505753.1</v>
      </c>
      <c r="C17" s="25">
        <v>490560</v>
      </c>
      <c r="D17" s="25">
        <f t="shared" si="0"/>
        <v>15193.099999999977</v>
      </c>
      <c r="E17" s="39"/>
      <c r="F17" s="76" t="s">
        <v>35</v>
      </c>
      <c r="G17" s="25">
        <v>1009534.1</v>
      </c>
      <c r="H17" s="25">
        <v>1340022.5</v>
      </c>
      <c r="I17" s="25">
        <f>+G17-H17</f>
        <v>-330488.40000000002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52">
        <f t="shared" si="0"/>
        <v>0</v>
      </c>
      <c r="E19" s="44"/>
      <c r="F19" s="76" t="s">
        <v>38</v>
      </c>
      <c r="G19" s="69">
        <v>32508.1</v>
      </c>
      <c r="H19" s="69">
        <v>34793.199999999997</v>
      </c>
      <c r="I19" s="25">
        <f>+G19-H19</f>
        <v>-2285.0999999999985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6225198.9000000004</v>
      </c>
      <c r="C21" s="25">
        <f>+C23+C25</f>
        <v>6282760.5999999996</v>
      </c>
      <c r="D21" s="52">
        <f t="shared" si="0"/>
        <v>-57561.699999999255</v>
      </c>
      <c r="F21" s="77" t="s">
        <v>41</v>
      </c>
      <c r="G21" s="42">
        <v>2770.6</v>
      </c>
      <c r="H21" s="42">
        <v>3343.7</v>
      </c>
      <c r="I21" s="25">
        <f>+G21-H21</f>
        <v>-573.09999999999991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7386799.2000000002</v>
      </c>
      <c r="C23" s="25">
        <v>7431110</v>
      </c>
      <c r="D23" s="52">
        <f t="shared" si="0"/>
        <v>-44310.799999999814</v>
      </c>
      <c r="F23" s="3" t="s">
        <v>47</v>
      </c>
      <c r="G23" s="25">
        <v>1458.2</v>
      </c>
      <c r="H23" s="25">
        <v>1354.7</v>
      </c>
      <c r="I23" s="25">
        <f>+G23-H23</f>
        <v>103.5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-1161600.3</v>
      </c>
      <c r="C25" s="25">
        <v>-1148349.3999999999</v>
      </c>
      <c r="D25" s="52">
        <f t="shared" si="0"/>
        <v>-13250.90000000014</v>
      </c>
      <c r="F25" s="3" t="s">
        <v>45</v>
      </c>
      <c r="G25" s="16">
        <v>991306.3</v>
      </c>
      <c r="H25" s="16">
        <v>1033852.1</v>
      </c>
      <c r="I25" s="55">
        <f>+G25-H25</f>
        <v>-42545.79999999993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75347.5</v>
      </c>
      <c r="C27" s="48">
        <v>107980.7</v>
      </c>
      <c r="D27" s="52">
        <f t="shared" si="0"/>
        <v>-32633.199999999997</v>
      </c>
      <c r="E27" s="39"/>
      <c r="F27" s="3" t="s">
        <v>49</v>
      </c>
      <c r="G27" s="16">
        <f>SUM(G14:G26)</f>
        <v>2560499.2000000002</v>
      </c>
      <c r="H27" s="16">
        <f>SUM(H14:H26)</f>
        <v>2784996</v>
      </c>
      <c r="I27" s="16"/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34117.800000000003</v>
      </c>
      <c r="C30" s="48">
        <v>34286</v>
      </c>
      <c r="D30" s="52">
        <f t="shared" ref="D30" si="1">+B30-C30</f>
        <v>-168.19999999999709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1998670.3</v>
      </c>
      <c r="H31" s="42">
        <v>1998670.3</v>
      </c>
      <c r="I31" s="58">
        <f t="shared" ref="I31:I36" si="2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1286278.5</v>
      </c>
      <c r="H32" s="42">
        <v>1286278.5</v>
      </c>
      <c r="I32" s="58">
        <f t="shared" si="2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113389.2</v>
      </c>
      <c r="H33" s="42">
        <v>113389.2</v>
      </c>
      <c r="I33" s="58">
        <f t="shared" si="2"/>
        <v>0</v>
      </c>
    </row>
    <row r="34" spans="1:9" x14ac:dyDescent="0.25">
      <c r="A34" s="3" t="s">
        <v>53</v>
      </c>
      <c r="B34" s="48">
        <v>4957.7</v>
      </c>
      <c r="C34" s="48">
        <v>5221.2</v>
      </c>
      <c r="D34" s="52">
        <f t="shared" ref="D34" si="3">+B34-C34</f>
        <v>-263.5</v>
      </c>
      <c r="E34" s="39"/>
      <c r="F34" s="3" t="s">
        <v>68</v>
      </c>
      <c r="G34" s="42">
        <v>11500.5</v>
      </c>
      <c r="H34" s="42">
        <v>11500.5</v>
      </c>
      <c r="I34" s="59">
        <f t="shared" si="2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2"/>
        <v>0</v>
      </c>
    </row>
    <row r="36" spans="1:9" ht="15" x14ac:dyDescent="0.25">
      <c r="A36" s="3" t="s">
        <v>54</v>
      </c>
      <c r="B36" s="51">
        <v>129.69999999999999</v>
      </c>
      <c r="C36" s="51">
        <v>266.39999999999998</v>
      </c>
      <c r="D36" s="52">
        <f t="shared" ref="D36" si="4">+B36-C36</f>
        <v>-136.69999999999999</v>
      </c>
      <c r="E36" s="39"/>
      <c r="F36" s="3" t="s">
        <v>24</v>
      </c>
      <c r="G36" s="88">
        <v>479833.5</v>
      </c>
      <c r="H36" s="88">
        <v>448186.7</v>
      </c>
      <c r="I36" s="58">
        <f t="shared" si="2"/>
        <v>31646.799999999988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4476362.4000000004</v>
      </c>
      <c r="H38" s="16">
        <f>SUM(H31:H37)</f>
        <v>4444715.5999999996</v>
      </c>
      <c r="I38" s="16"/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7036861.6000000006</v>
      </c>
      <c r="C40" s="38">
        <f>+C36+C34+C32+C30+C27+C21+C14+C12</f>
        <v>7229711.5999999996</v>
      </c>
      <c r="D40" s="38">
        <f>+B40-C40</f>
        <v>-192849.99999999907</v>
      </c>
      <c r="E40" s="39"/>
      <c r="F40" s="3" t="s">
        <v>57</v>
      </c>
      <c r="G40" s="38">
        <f>+G27+G38</f>
        <v>7036861.6000000006</v>
      </c>
      <c r="H40" s="38">
        <f>+H27+H38</f>
        <v>7229711.5999999996</v>
      </c>
      <c r="I40" s="38">
        <f>+G40-H40</f>
        <v>-192849.99999999907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  <row r="45" spans="1:9" x14ac:dyDescent="0.25">
      <c r="B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topLeftCell="A28" workbookViewId="0">
      <selection activeCell="C41" sqref="C41"/>
    </sheetView>
  </sheetViews>
  <sheetFormatPr baseColWidth="10" defaultColWidth="8" defaultRowHeight="12.75" x14ac:dyDescent="0.25"/>
  <cols>
    <col min="1" max="1" width="87" style="20" customWidth="1"/>
    <col min="2" max="2" width="6.7109375" style="75" customWidth="1"/>
    <col min="3" max="3" width="28.140625" style="68" customWidth="1"/>
    <col min="4" max="16384" width="8" style="20"/>
  </cols>
  <sheetData>
    <row r="1" spans="1:4" s="19" customFormat="1" ht="15.75" x14ac:dyDescent="0.25">
      <c r="A1" s="17" t="s">
        <v>0</v>
      </c>
      <c r="B1" s="18"/>
      <c r="C1" s="63"/>
    </row>
    <row r="2" spans="1:4" s="19" customFormat="1" ht="15.75" x14ac:dyDescent="0.25">
      <c r="A2" s="17" t="s">
        <v>1</v>
      </c>
      <c r="B2" s="18"/>
      <c r="C2" s="63"/>
    </row>
    <row r="3" spans="1:4" x14ac:dyDescent="0.25">
      <c r="A3" s="17"/>
      <c r="B3" s="17"/>
      <c r="C3" s="64"/>
    </row>
    <row r="4" spans="1:4" s="22" customFormat="1" ht="14.25" x14ac:dyDescent="0.25">
      <c r="A4" s="17" t="s">
        <v>2</v>
      </c>
      <c r="B4" s="21"/>
      <c r="C4" s="65"/>
    </row>
    <row r="5" spans="1:4" s="22" customFormat="1" ht="14.25" x14ac:dyDescent="0.25">
      <c r="A5" s="17" t="s">
        <v>100</v>
      </c>
      <c r="B5" s="21"/>
      <c r="C5" s="65"/>
    </row>
    <row r="6" spans="1:4" s="21" customFormat="1" ht="14.25" x14ac:dyDescent="0.25">
      <c r="A6" s="23" t="s">
        <v>3</v>
      </c>
      <c r="B6" s="24"/>
      <c r="C6" s="66"/>
    </row>
    <row r="7" spans="1:4" s="17" customFormat="1" x14ac:dyDescent="0.25">
      <c r="B7" s="1"/>
      <c r="C7" s="64"/>
    </row>
    <row r="8" spans="1:4" s="17" customFormat="1" x14ac:dyDescent="0.25">
      <c r="B8" s="1"/>
      <c r="C8" s="64"/>
    </row>
    <row r="9" spans="1:4" x14ac:dyDescent="0.25">
      <c r="B9" s="1"/>
      <c r="C9" s="67">
        <v>44501</v>
      </c>
    </row>
    <row r="11" spans="1:4" x14ac:dyDescent="0.25">
      <c r="A11" s="20" t="s">
        <v>4</v>
      </c>
    </row>
    <row r="12" spans="1:4" x14ac:dyDescent="0.25">
      <c r="A12" s="3" t="s">
        <v>5</v>
      </c>
      <c r="C12" s="69">
        <f>+'ER Enero'!C12+'ER Febrero'!C12+'ER Marzo'!C12+'ER Abril'!C12+'ER Mayo'!C12+'ER Junio'!C12+'ER Julio'!C12+'ER Agosto'!C12+'ER Septiembre'!C12+'ER Octubre'!C12+'ER Noviembre'!C12</f>
        <v>656824.20000000007</v>
      </c>
    </row>
    <row r="13" spans="1:4" x14ac:dyDescent="0.25">
      <c r="A13" s="3" t="s">
        <v>6</v>
      </c>
      <c r="C13" s="69">
        <f>+'ER Enero'!C13+'ER Febrero'!C13+'ER Marzo'!C13+'ER Abril'!C13+'ER Mayo'!C13+'ER Junio'!C13+'ER Julio'!C13+'ER Agosto'!C13+'ER Septiembre'!C13+'ER Octubre'!C13+'ER Noviembre'!C13</f>
        <v>91.5</v>
      </c>
      <c r="D13" s="47">
        <f>+C13-91.5</f>
        <v>0</v>
      </c>
    </row>
    <row r="14" spans="1:4" x14ac:dyDescent="0.25">
      <c r="A14" s="3" t="s">
        <v>7</v>
      </c>
      <c r="C14" s="69">
        <f>+'ER Enero'!C14+'ER Febrero'!C14+'ER Marzo'!C14+'ER Abril'!C14+'ER Mayo'!C14+'ER Junio'!C14+'ER Julio'!C14+'ER Agosto'!C14+'ER Septiembre'!C14+0.2+'ER Octubre'!C14+'ER Noviembre'!C14</f>
        <v>14628.800000000001</v>
      </c>
    </row>
    <row r="15" spans="1:4" ht="13.5" customHeight="1" x14ac:dyDescent="0.25">
      <c r="A15" s="3" t="s">
        <v>8</v>
      </c>
      <c r="C15" s="70">
        <f>+'ER Enero'!C15+'ER Febrero'!C15+'ER Marzo'!C15+'ER Abril'!C15+'ER Mayo'!C15+'ER Junio'!C15+'ER Julio'!C15+'ER Agosto'!C15+'ER Septiembre'!C15+0+'ER Octubre'!C15+'ER Noviembre'!C15</f>
        <v>7941.1999999999989</v>
      </c>
    </row>
    <row r="16" spans="1:4" ht="13.5" customHeight="1" x14ac:dyDescent="0.25">
      <c r="A16" s="29"/>
      <c r="C16" s="71">
        <f>SUM(C12:C15)</f>
        <v>679485.70000000007</v>
      </c>
    </row>
    <row r="17" spans="1:6" x14ac:dyDescent="0.25">
      <c r="A17" s="31"/>
      <c r="C17" s="69"/>
    </row>
    <row r="18" spans="1:6" x14ac:dyDescent="0.25">
      <c r="A18" s="3" t="s">
        <v>9</v>
      </c>
    </row>
    <row r="19" spans="1:6" x14ac:dyDescent="0.25">
      <c r="A19" s="3" t="s">
        <v>10</v>
      </c>
      <c r="C19" s="69">
        <f>+'ER Enero'!C19+'ER Febrero'!C19+'ER Marzo'!C19+'ER Abril'!C19+'ER Mayo'!C19+'ER Junio'!C19+'ER Julio'!C19+'ER Agosto'!C19+'ER Septiembre'!C19+'ER Octubre'!C19+'ER Noviembre'!C19</f>
        <v>108731.5</v>
      </c>
    </row>
    <row r="20" spans="1:6" ht="15" x14ac:dyDescent="0.25">
      <c r="A20" s="3" t="s">
        <v>11</v>
      </c>
      <c r="C20" s="28">
        <f>+'ER Enero'!C20+'ER Febrero'!C20+'ER Marzo'!C20+'ER Abril'!C20+'ER Mayo'!C20+'ER Junio'!C20+'ER Julio'!C20+'ER Agosto'!C20+'ER Septiembre'!C20+'ER Octubre'!C20+'ER Noviembre'!C20</f>
        <v>13091.4</v>
      </c>
    </row>
    <row r="21" spans="1:6" x14ac:dyDescent="0.25">
      <c r="A21" s="3"/>
      <c r="C21" s="69">
        <f>+C19+C20</f>
        <v>121822.9</v>
      </c>
    </row>
    <row r="22" spans="1:6" x14ac:dyDescent="0.25">
      <c r="A22" s="3"/>
      <c r="C22" s="69"/>
    </row>
    <row r="23" spans="1:6" x14ac:dyDescent="0.25">
      <c r="A23" s="3" t="s">
        <v>12</v>
      </c>
      <c r="C23" s="69">
        <f>SUM(C16-C21)</f>
        <v>557662.80000000005</v>
      </c>
    </row>
    <row r="24" spans="1:6" x14ac:dyDescent="0.25">
      <c r="A24" s="3"/>
      <c r="C24" s="69"/>
    </row>
    <row r="25" spans="1:6" x14ac:dyDescent="0.25">
      <c r="A25" s="3" t="s">
        <v>13</v>
      </c>
      <c r="C25" s="69"/>
    </row>
    <row r="26" spans="1:6" ht="15" x14ac:dyDescent="0.25">
      <c r="A26" s="3" t="s">
        <v>14</v>
      </c>
      <c r="C26" s="70">
        <f>+'ER Enero'!C26+'ER Febrero'!C26+'ER Marzo'!C26+'ER Abril'!C26+'ER Mayo'!C26+'ER Junio'!C26+'ER Julio'!C26+'ER Agosto'!C26+'ER Septiembre'!C26+'ER Octubre'!C26+'ER Noviembre'!C26</f>
        <v>76417</v>
      </c>
      <c r="E26" s="68"/>
      <c r="F26" s="68"/>
    </row>
    <row r="27" spans="1:6" x14ac:dyDescent="0.25">
      <c r="A27" s="3"/>
      <c r="C27" s="69"/>
    </row>
    <row r="28" spans="1:6" x14ac:dyDescent="0.25">
      <c r="A28" s="3" t="s">
        <v>15</v>
      </c>
      <c r="C28" s="69">
        <f>+C23-C26</f>
        <v>481245.80000000005</v>
      </c>
    </row>
    <row r="29" spans="1:6" x14ac:dyDescent="0.25">
      <c r="A29" s="3"/>
      <c r="C29" s="69"/>
    </row>
    <row r="31" spans="1:6" x14ac:dyDescent="0.25">
      <c r="A31" s="3"/>
      <c r="C31" s="69"/>
    </row>
    <row r="32" spans="1:6" x14ac:dyDescent="0.25">
      <c r="A32" s="3" t="s">
        <v>16</v>
      </c>
      <c r="C32" s="69">
        <f>+'ER Enero'!C32+'ER Febrero'!C32+'ER Marzo'!C32+'ER Abril'!C32+'ER Mayo'!C32+'ER Junio'!C32+'ER Julio'!C32+'ER Agosto'!C32+'ER Septiembre'!C32+'ER Octubre'!C32+'ER Noviembre'!C32</f>
        <v>69725.100000000006</v>
      </c>
    </row>
    <row r="33" spans="1:6" x14ac:dyDescent="0.25">
      <c r="A33" s="3" t="s">
        <v>17</v>
      </c>
      <c r="C33" s="69">
        <f>+'ER Enero'!C33+'ER Febrero'!C33+'ER Marzo'!C33+'ER Abril'!C33+'ER Mayo'!C33+'ER Junio'!C33+'ER Julio'!C33+'ER Agosto'!C33+'ER Septiembre'!C33+'ER Octubre'!C33+'ER Noviembre'!C33</f>
        <v>17867.3</v>
      </c>
    </row>
    <row r="34" spans="1:6" x14ac:dyDescent="0.25">
      <c r="A34" s="3"/>
      <c r="C34" s="69">
        <f>+'ER Enero'!C34+'ER Febrero'!C34+'ER Marzo'!C34+'ER Abril'!C34</f>
        <v>0</v>
      </c>
    </row>
    <row r="35" spans="1:6" x14ac:dyDescent="0.25">
      <c r="A35" s="3" t="s">
        <v>18</v>
      </c>
      <c r="C35" s="69">
        <f>+'ER Enero'!C35+'ER Febrero'!C35+'ER Marzo'!C35+'ER Abril'!C35+'ER Mayo'!C35+'ER Junio'!C35+'ER Julio'!C35+'ER Agosto'!C35+'ER Septiembre'!C35+'ER Octubre'!C35+'ER Noviembre'!C35</f>
        <v>94768.900000000009</v>
      </c>
      <c r="E35" s="68"/>
      <c r="F35" s="68"/>
    </row>
    <row r="36" spans="1:6" x14ac:dyDescent="0.25">
      <c r="A36" s="3"/>
      <c r="C36" s="69"/>
    </row>
    <row r="37" spans="1:6" x14ac:dyDescent="0.25">
      <c r="A37" s="3" t="s">
        <v>19</v>
      </c>
    </row>
    <row r="38" spans="1:6" x14ac:dyDescent="0.25">
      <c r="A38" s="60" t="s">
        <v>20</v>
      </c>
      <c r="C38" s="69">
        <f>+'ER Enero'!C38+'ER Febrero'!C38+'ER Marzo'!C38+'ER Abril'!C38+'ER Mayo'!C38+'ER Junio'!C38+'ER Julio'!C38+'ER Agosto'!C38+'ER Septiembre'!C38+'ER Octubre'!C38+'ER Noviembre'!C38</f>
        <v>19099.999999999996</v>
      </c>
    </row>
    <row r="39" spans="1:6" x14ac:dyDescent="0.25">
      <c r="A39" s="60" t="s">
        <v>21</v>
      </c>
      <c r="C39" s="69">
        <f>+'ER Enero'!C39+'ER Febrero'!C39+'ER Marzo'!C39+'ER Abril'!C39+'ER Mayo'!C39+'ER Junio'!C39+'ER Julio'!C39+'ER Agosto'!C39+'ER Septiembre'!C39-0.1+'ER Octubre'!C39+'ER Noviembre'!C39</f>
        <v>4892.3999999999996</v>
      </c>
    </row>
    <row r="40" spans="1:6" x14ac:dyDescent="0.25">
      <c r="A40" s="60" t="s">
        <v>22</v>
      </c>
      <c r="C40" s="69">
        <f>+'ER Enero'!C40+'ER Febrero'!C40+'ER Marzo'!C40+'ER Abril'!C40+'ER Mayo'!C40+'ER Junio'!C40+'ER Julio'!C40+'ER Agosto'!C40+'ER Septiembre'!C40-0.1+'ER Octubre'!C40+'ER Noviembre'!C40</f>
        <v>135076.4</v>
      </c>
    </row>
    <row r="41" spans="1:6" ht="15" x14ac:dyDescent="0.25">
      <c r="A41" s="60" t="s">
        <v>23</v>
      </c>
      <c r="C41" s="70">
        <f>+'ER Enero'!C41+'ER Febrero'!C41+'ER Marzo'!C41+'ER Abril'!C41+'ER Mayo'!C41+'ER Junio'!C41+'ER Julio'!C41+'ER Agosto'!C41+'ER Septiembre'!C41+'ER Octubre'!C41+'ER Noviembre'!C41</f>
        <v>24704.799999999999</v>
      </c>
    </row>
    <row r="42" spans="1:6" x14ac:dyDescent="0.25">
      <c r="A42" s="3"/>
      <c r="C42" s="69">
        <f>SUM(C38:C41)</f>
        <v>183773.59999999998</v>
      </c>
    </row>
    <row r="43" spans="1:6" x14ac:dyDescent="0.25">
      <c r="A43" s="3"/>
      <c r="C43" s="69"/>
    </row>
    <row r="44" spans="1:6" x14ac:dyDescent="0.25">
      <c r="A44" s="3" t="s">
        <v>24</v>
      </c>
      <c r="C44" s="69">
        <f>+C28+C32+C33+C35-C42</f>
        <v>479833.50000000012</v>
      </c>
    </row>
    <row r="45" spans="1:6" s="3" customFormat="1" x14ac:dyDescent="0.25">
      <c r="B45" s="75"/>
      <c r="C45" s="69"/>
    </row>
    <row r="46" spans="1:6" s="3" customFormat="1" x14ac:dyDescent="0.25">
      <c r="A46" s="3" t="s">
        <v>25</v>
      </c>
      <c r="B46" s="75"/>
      <c r="C46" s="69"/>
    </row>
    <row r="47" spans="1:6" s="3" customFormat="1" ht="15" x14ac:dyDescent="0.25">
      <c r="A47" s="3" t="s">
        <v>26</v>
      </c>
      <c r="B47" s="75"/>
      <c r="C47" s="70">
        <v>0</v>
      </c>
    </row>
    <row r="48" spans="1:6" s="3" customFormat="1" x14ac:dyDescent="0.25">
      <c r="A48" s="37"/>
      <c r="B48" s="75"/>
      <c r="C48" s="69"/>
    </row>
    <row r="49" spans="1:3" s="3" customFormat="1" ht="15" x14ac:dyDescent="0.25">
      <c r="A49" s="3" t="s">
        <v>27</v>
      </c>
      <c r="B49" s="1"/>
      <c r="C49" s="72">
        <f>+C44+C47</f>
        <v>479833.50000000012</v>
      </c>
    </row>
    <row r="50" spans="1:3" s="3" customFormat="1" x14ac:dyDescent="0.25">
      <c r="B50" s="75"/>
      <c r="C50" s="69"/>
    </row>
    <row r="51" spans="1:3" x14ac:dyDescent="0.25">
      <c r="C51" s="73"/>
    </row>
    <row r="52" spans="1:3" x14ac:dyDescent="0.25">
      <c r="C52" s="74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5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F5B3-2B8E-48FE-824C-E7467D8D0CC9}">
  <dimension ref="A1:C144"/>
  <sheetViews>
    <sheetView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79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70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44228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55449.5</v>
      </c>
    </row>
    <row r="13" spans="1:3" x14ac:dyDescent="0.25">
      <c r="A13" s="3" t="s">
        <v>6</v>
      </c>
      <c r="C13" s="25">
        <v>31.8</v>
      </c>
    </row>
    <row r="14" spans="1:3" x14ac:dyDescent="0.25">
      <c r="A14" s="3" t="s">
        <v>7</v>
      </c>
      <c r="C14" s="25">
        <v>1345.6</v>
      </c>
    </row>
    <row r="15" spans="1:3" ht="13.5" customHeight="1" x14ac:dyDescent="0.25">
      <c r="A15" s="3" t="s">
        <v>8</v>
      </c>
      <c r="C15" s="28">
        <v>719.1</v>
      </c>
    </row>
    <row r="16" spans="1:3" ht="13.5" customHeight="1" x14ac:dyDescent="0.25">
      <c r="A16" s="29"/>
      <c r="C16" s="30">
        <f>SUM(C12:C15)</f>
        <v>57546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9335.6</v>
      </c>
    </row>
    <row r="20" spans="1:3" ht="15" x14ac:dyDescent="0.25">
      <c r="A20" s="3" t="s">
        <v>11</v>
      </c>
      <c r="C20" s="28">
        <v>955.9</v>
      </c>
    </row>
    <row r="21" spans="1:3" x14ac:dyDescent="0.25">
      <c r="A21" s="3"/>
      <c r="C21" s="25">
        <f>+C19+C20</f>
        <v>10291.5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47254.5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2935.9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44318.6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9258.1</v>
      </c>
    </row>
    <row r="33" spans="1:3" x14ac:dyDescent="0.25">
      <c r="A33" s="3" t="s">
        <v>17</v>
      </c>
      <c r="C33" s="25">
        <v>1.3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13416.2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1685.3</v>
      </c>
    </row>
    <row r="39" spans="1:3" x14ac:dyDescent="0.25">
      <c r="A39" s="3" t="s">
        <v>21</v>
      </c>
      <c r="C39" s="25">
        <v>422.7</v>
      </c>
    </row>
    <row r="40" spans="1:3" x14ac:dyDescent="0.25">
      <c r="A40" s="3" t="s">
        <v>22</v>
      </c>
      <c r="C40" s="25">
        <v>9521.6</v>
      </c>
    </row>
    <row r="41" spans="1:3" ht="15" x14ac:dyDescent="0.25">
      <c r="A41" s="3" t="s">
        <v>23</v>
      </c>
      <c r="C41" s="28">
        <v>1272.5</v>
      </c>
    </row>
    <row r="42" spans="1:3" x14ac:dyDescent="0.25">
      <c r="A42" s="3"/>
      <c r="C42" s="25">
        <f>SUM(C38:C41)</f>
        <v>12902.1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54092.1</v>
      </c>
    </row>
    <row r="45" spans="1:3" s="3" customFormat="1" x14ac:dyDescent="0.25">
      <c r="B45" s="79"/>
      <c r="C45" s="25"/>
    </row>
    <row r="46" spans="1:3" s="3" customFormat="1" x14ac:dyDescent="0.25">
      <c r="A46" s="3" t="s">
        <v>25</v>
      </c>
      <c r="B46" s="79"/>
      <c r="C46" s="25"/>
    </row>
    <row r="47" spans="1:3" s="3" customFormat="1" ht="15" x14ac:dyDescent="0.25">
      <c r="A47" s="3" t="s">
        <v>26</v>
      </c>
      <c r="B47" s="79"/>
      <c r="C47" s="28">
        <v>0</v>
      </c>
    </row>
    <row r="48" spans="1:3" s="3" customFormat="1" x14ac:dyDescent="0.25">
      <c r="A48" s="37"/>
      <c r="B48" s="79"/>
      <c r="C48" s="25"/>
    </row>
    <row r="49" spans="1:3" s="3" customFormat="1" ht="15" x14ac:dyDescent="0.25">
      <c r="A49" s="3" t="s">
        <v>27</v>
      </c>
      <c r="B49" s="1"/>
      <c r="C49" s="38">
        <f>+C44+C47</f>
        <v>54092.1</v>
      </c>
    </row>
    <row r="50" spans="1:3" s="3" customFormat="1" x14ac:dyDescent="0.25">
      <c r="B50" s="79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4615-676F-4C0E-B5F9-AF5CB92CA07B}">
  <dimension ref="A1:I43"/>
  <sheetViews>
    <sheetView workbookViewId="0">
      <selection activeCell="C12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72</v>
      </c>
      <c r="C10" s="13" t="s">
        <v>60</v>
      </c>
      <c r="D10" s="13" t="s">
        <v>32</v>
      </c>
      <c r="F10" s="40" t="s">
        <v>33</v>
      </c>
      <c r="G10" s="13" t="s">
        <v>72</v>
      </c>
      <c r="H10" s="13" t="s">
        <v>60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631779.1</v>
      </c>
      <c r="C12" s="30">
        <v>652563.6</v>
      </c>
      <c r="D12" s="30">
        <f>+B12-C12</f>
        <v>-20784.5</v>
      </c>
      <c r="F12" s="46" t="s">
        <v>62</v>
      </c>
      <c r="G12" s="42">
        <f>+G14+G15</f>
        <v>367147.4</v>
      </c>
      <c r="H12" s="42">
        <v>366220.10000000003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411635.4</v>
      </c>
      <c r="C14" s="43">
        <f>SUM(C16:C19)</f>
        <v>411070</v>
      </c>
      <c r="D14" s="43">
        <f>+B14-C14</f>
        <v>565.40000000002328</v>
      </c>
      <c r="F14" s="46" t="s">
        <v>63</v>
      </c>
      <c r="G14" s="30">
        <v>1407.4</v>
      </c>
      <c r="H14" s="25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365740</v>
      </c>
      <c r="H15" s="25">
        <v>364812.7</v>
      </c>
      <c r="I15" s="55">
        <f>+G15-H15</f>
        <v>927.29999999998836</v>
      </c>
    </row>
    <row r="16" spans="1:9" x14ac:dyDescent="0.25">
      <c r="A16" s="3" t="s">
        <v>37</v>
      </c>
      <c r="B16" s="25">
        <v>21255.9</v>
      </c>
      <c r="C16" s="25">
        <v>32036.1</v>
      </c>
      <c r="D16" s="25">
        <f t="shared" ref="D16:D19" si="0">+B16-C16</f>
        <v>-10780.199999999997</v>
      </c>
      <c r="E16" s="39"/>
      <c r="G16" s="25"/>
      <c r="I16" s="56"/>
    </row>
    <row r="17" spans="1:9" ht="16.5" x14ac:dyDescent="0.3">
      <c r="A17" s="3" t="s">
        <v>39</v>
      </c>
      <c r="B17" s="25">
        <v>390379.5</v>
      </c>
      <c r="C17" s="25">
        <v>379033.9</v>
      </c>
      <c r="D17" s="25">
        <f t="shared" si="0"/>
        <v>11345.599999999977</v>
      </c>
      <c r="E17" s="39"/>
      <c r="F17" s="76" t="s">
        <v>35</v>
      </c>
      <c r="G17" s="25">
        <v>1538134.2</v>
      </c>
      <c r="H17" s="25">
        <v>1528798.6</v>
      </c>
      <c r="I17" s="25">
        <f>+G17-H17</f>
        <v>9335.5999999998603</v>
      </c>
    </row>
    <row r="18" spans="1:9" x14ac:dyDescent="0.25">
      <c r="A18" s="3" t="s">
        <v>40</v>
      </c>
      <c r="B18" s="25">
        <v>1228.2</v>
      </c>
      <c r="C18" s="25">
        <v>1228.2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-1228.2</v>
      </c>
      <c r="C19" s="28">
        <v>-1228.2</v>
      </c>
      <c r="D19" s="78">
        <f t="shared" si="0"/>
        <v>0</v>
      </c>
      <c r="E19" s="44"/>
      <c r="F19" s="76" t="s">
        <v>38</v>
      </c>
      <c r="G19" s="25">
        <v>27065.1</v>
      </c>
      <c r="H19" s="25">
        <v>22288.799999999999</v>
      </c>
      <c r="I19" s="25">
        <f>+G19-H19</f>
        <v>4776.2999999999993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5855399.7000000002</v>
      </c>
      <c r="C21" s="25">
        <f>SUM(C23:C25)</f>
        <v>5705716.2999999998</v>
      </c>
      <c r="D21" s="25">
        <f>+B21-C21</f>
        <v>149683.40000000037</v>
      </c>
      <c r="F21" s="77" t="s">
        <v>41</v>
      </c>
      <c r="G21" s="42">
        <v>2762.6</v>
      </c>
      <c r="H21" s="42">
        <v>2545.1</v>
      </c>
      <c r="I21" s="25">
        <f>+G21-H21</f>
        <v>217.5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6986761.2000000002</v>
      </c>
      <c r="C23" s="25">
        <v>6834290.5</v>
      </c>
      <c r="D23" s="25">
        <f>+B23-C23</f>
        <v>152470.70000000019</v>
      </c>
      <c r="F23" s="3" t="s">
        <v>47</v>
      </c>
      <c r="G23" s="25">
        <v>833.8</v>
      </c>
      <c r="H23" s="25">
        <v>991.6</v>
      </c>
      <c r="I23" s="25">
        <f>+G23-H23</f>
        <v>-157.80000000000007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-1131361.5</v>
      </c>
      <c r="C25" s="25">
        <v>-1128574.2</v>
      </c>
      <c r="D25" s="25">
        <f>+B25-C25</f>
        <v>-2787.3000000000466</v>
      </c>
      <c r="F25" s="3" t="s">
        <v>45</v>
      </c>
      <c r="G25" s="16">
        <v>1037997.6</v>
      </c>
      <c r="H25" s="16">
        <v>949684.2</v>
      </c>
      <c r="I25" s="57">
        <f>+G25-H25</f>
        <v>88313.400000000023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140567.9</v>
      </c>
      <c r="C27" s="48">
        <v>111803.7</v>
      </c>
      <c r="D27" s="25">
        <f>+B27-C27</f>
        <v>28764.199999999997</v>
      </c>
      <c r="E27" s="39"/>
      <c r="F27" s="3" t="s">
        <v>49</v>
      </c>
      <c r="G27" s="16">
        <f>SUM(G14:G26)</f>
        <v>2973940.7</v>
      </c>
      <c r="H27" s="16">
        <f>SUM(H14:H26)</f>
        <v>2870528.4000000004</v>
      </c>
      <c r="I27" s="16">
        <f>+G27-H27</f>
        <v>103412.29999999981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35175</v>
      </c>
      <c r="C30" s="48">
        <v>35297</v>
      </c>
      <c r="D30" s="25">
        <f>+B30-C30</f>
        <v>-122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1917381.4</v>
      </c>
      <c r="H31" s="42">
        <v>1917370.6</v>
      </c>
      <c r="I31" s="58">
        <f t="shared" ref="I31:I36" si="1">+G31-H31</f>
        <v>10.799999999813735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1367564.5</v>
      </c>
      <c r="H32" s="42">
        <v>1096611.2</v>
      </c>
      <c r="I32" s="58">
        <f t="shared" si="1"/>
        <v>270953.30000000005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113389.1</v>
      </c>
      <c r="H33" s="42">
        <v>113389.1</v>
      </c>
      <c r="I33" s="58">
        <f t="shared" si="1"/>
        <v>0</v>
      </c>
    </row>
    <row r="34" spans="1:9" x14ac:dyDescent="0.25">
      <c r="A34" s="3" t="s">
        <v>53</v>
      </c>
      <c r="B34" s="48">
        <v>5104</v>
      </c>
      <c r="C34" s="48">
        <v>5424.7</v>
      </c>
      <c r="D34" s="25">
        <f>+B34-C34</f>
        <v>-320.69999999999982</v>
      </c>
      <c r="E34" s="39"/>
      <c r="F34" s="3" t="s">
        <v>68</v>
      </c>
      <c r="G34" s="42">
        <v>12148.300000000001</v>
      </c>
      <c r="H34" s="42">
        <v>12148.300000000001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857643.7</v>
      </c>
      <c r="I35" s="58">
        <f t="shared" si="1"/>
        <v>-270953.29999999993</v>
      </c>
    </row>
    <row r="36" spans="1:9" ht="15" x14ac:dyDescent="0.25">
      <c r="A36" s="3" t="s">
        <v>54</v>
      </c>
      <c r="B36" s="51">
        <v>2431.5</v>
      </c>
      <c r="C36" s="51">
        <v>2702.1</v>
      </c>
      <c r="D36" s="51">
        <f>+B36-C36</f>
        <v>-270.59999999999991</v>
      </c>
      <c r="E36" s="39"/>
      <c r="F36" s="3" t="s">
        <v>24</v>
      </c>
      <c r="G36" s="16">
        <v>110978.2</v>
      </c>
      <c r="H36" s="16">
        <v>56886.1</v>
      </c>
      <c r="I36" s="57">
        <f t="shared" si="1"/>
        <v>54092.1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4108151.9</v>
      </c>
      <c r="H38" s="16">
        <f>SUM(H31:H37)</f>
        <v>4054048.9999999995</v>
      </c>
      <c r="I38" s="16">
        <f>+G38-H38</f>
        <v>54102.900000000373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7082092.6000000006</v>
      </c>
      <c r="C40" s="38">
        <f>+C36+C34+C32+C30+C27+C21+C14+C12</f>
        <v>6924577.3999999994</v>
      </c>
      <c r="D40" s="38">
        <f>+B40-C40</f>
        <v>157515.20000000112</v>
      </c>
      <c r="E40" s="39"/>
      <c r="F40" s="3" t="s">
        <v>57</v>
      </c>
      <c r="G40" s="38">
        <f>+G27+G38</f>
        <v>7082092.5999999996</v>
      </c>
      <c r="H40" s="38">
        <f>+H27+H38</f>
        <v>6924577.4000000004</v>
      </c>
      <c r="I40" s="38">
        <f>+G40-H40</f>
        <v>157515.19999999925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42CF-D0A6-4B8A-9034-1610856BB272}">
  <dimension ref="A1:C144"/>
  <sheetViews>
    <sheetView workbookViewId="0">
      <selection activeCell="C14" sqref="C14"/>
    </sheetView>
  </sheetViews>
  <sheetFormatPr baseColWidth="10" defaultColWidth="8" defaultRowHeight="12.75" x14ac:dyDescent="0.25"/>
  <cols>
    <col min="1" max="1" width="87" style="20" customWidth="1"/>
    <col min="2" max="2" width="6.7109375" style="80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73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44256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57844.9</v>
      </c>
    </row>
    <row r="13" spans="1:3" x14ac:dyDescent="0.25">
      <c r="A13" s="3" t="s">
        <v>6</v>
      </c>
      <c r="C13" s="25">
        <v>15.8</v>
      </c>
    </row>
    <row r="14" spans="1:3" x14ac:dyDescent="0.25">
      <c r="A14" s="3" t="s">
        <v>7</v>
      </c>
      <c r="C14" s="25">
        <v>1530.3</v>
      </c>
    </row>
    <row r="15" spans="1:3" ht="13.5" customHeight="1" x14ac:dyDescent="0.25">
      <c r="A15" s="3" t="s">
        <v>8</v>
      </c>
      <c r="C15" s="28">
        <v>687.3</v>
      </c>
    </row>
    <row r="16" spans="1:3" ht="13.5" customHeight="1" x14ac:dyDescent="0.25">
      <c r="A16" s="29"/>
      <c r="C16" s="30">
        <f>SUM(C12:C15)</f>
        <v>60078.30000000001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10335.799999999999</v>
      </c>
    </row>
    <row r="20" spans="1:3" ht="15" x14ac:dyDescent="0.25">
      <c r="A20" s="3" t="s">
        <v>11</v>
      </c>
      <c r="C20" s="28">
        <v>1008.3</v>
      </c>
    </row>
    <row r="21" spans="1:3" x14ac:dyDescent="0.25">
      <c r="A21" s="3"/>
      <c r="C21" s="25">
        <f>+C19+C20</f>
        <v>11344.099999999999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48734.200000000012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-10424.4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59158.600000000013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4993.6000000000004</v>
      </c>
    </row>
    <row r="33" spans="1:3" x14ac:dyDescent="0.25">
      <c r="A33" s="3" t="s">
        <v>17</v>
      </c>
      <c r="C33" s="25">
        <v>7.6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8223.2999999999993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1692.5</v>
      </c>
    </row>
    <row r="39" spans="1:3" x14ac:dyDescent="0.25">
      <c r="A39" s="3" t="s">
        <v>21</v>
      </c>
      <c r="C39" s="25">
        <v>358.1</v>
      </c>
    </row>
    <row r="40" spans="1:3" x14ac:dyDescent="0.25">
      <c r="A40" s="3" t="s">
        <v>22</v>
      </c>
      <c r="C40" s="25">
        <v>11922.8</v>
      </c>
    </row>
    <row r="41" spans="1:3" ht="15" x14ac:dyDescent="0.25">
      <c r="A41" s="3" t="s">
        <v>23</v>
      </c>
      <c r="C41" s="28">
        <v>1954.5</v>
      </c>
    </row>
    <row r="42" spans="1:3" x14ac:dyDescent="0.25">
      <c r="A42" s="3"/>
      <c r="C42" s="25">
        <f>SUM(C38:C41)</f>
        <v>15927.9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56455.200000000004</v>
      </c>
    </row>
    <row r="45" spans="1:3" s="3" customFormat="1" x14ac:dyDescent="0.25">
      <c r="B45" s="80"/>
      <c r="C45" s="25"/>
    </row>
    <row r="46" spans="1:3" s="3" customFormat="1" x14ac:dyDescent="0.25">
      <c r="A46" s="3" t="s">
        <v>25</v>
      </c>
      <c r="B46" s="80"/>
      <c r="C46" s="25"/>
    </row>
    <row r="47" spans="1:3" s="3" customFormat="1" ht="15" x14ac:dyDescent="0.25">
      <c r="A47" s="3" t="s">
        <v>26</v>
      </c>
      <c r="B47" s="80"/>
      <c r="C47" s="28">
        <v>0</v>
      </c>
    </row>
    <row r="48" spans="1:3" s="3" customFormat="1" x14ac:dyDescent="0.25">
      <c r="A48" s="37"/>
      <c r="B48" s="80"/>
      <c r="C48" s="25"/>
    </row>
    <row r="49" spans="1:3" s="3" customFormat="1" ht="15" x14ac:dyDescent="0.25">
      <c r="A49" s="3" t="s">
        <v>27</v>
      </c>
      <c r="B49" s="1"/>
      <c r="C49" s="38">
        <f>+C44+C47</f>
        <v>56455.200000000004</v>
      </c>
    </row>
    <row r="50" spans="1:3" s="3" customFormat="1" x14ac:dyDescent="0.25">
      <c r="B50" s="80"/>
      <c r="C50" s="25"/>
    </row>
    <row r="51" spans="1:3" x14ac:dyDescent="0.25">
      <c r="C51" s="83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0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E1D4-B937-4DB8-9265-20724C9A721D}">
  <dimension ref="A1:I43"/>
  <sheetViews>
    <sheetView workbookViewId="0">
      <selection activeCell="A5" sqref="A5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74</v>
      </c>
      <c r="C10" s="13" t="s">
        <v>72</v>
      </c>
      <c r="D10" s="13" t="s">
        <v>32</v>
      </c>
      <c r="F10" s="40" t="s">
        <v>33</v>
      </c>
      <c r="G10" s="13" t="s">
        <v>74</v>
      </c>
      <c r="H10" s="13" t="s">
        <v>72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621769.6</v>
      </c>
      <c r="C12" s="30">
        <v>631779.1</v>
      </c>
      <c r="D12" s="30">
        <f>+B12-C12</f>
        <v>-10009.5</v>
      </c>
      <c r="F12" s="46" t="s">
        <v>62</v>
      </c>
      <c r="G12" s="42">
        <f>+G14+G15</f>
        <v>366776.80000000005</v>
      </c>
      <c r="H12" s="42">
        <v>366220.10000000003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432735.1</v>
      </c>
      <c r="C14" s="43">
        <f>SUM(C16:C19)</f>
        <v>411635.4</v>
      </c>
      <c r="D14" s="43">
        <f>+B14-C14</f>
        <v>21099.699999999953</v>
      </c>
      <c r="F14" s="46" t="s">
        <v>63</v>
      </c>
      <c r="G14" s="30">
        <v>1407.4</v>
      </c>
      <c r="H14" s="30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365369.4</v>
      </c>
      <c r="H15" s="25">
        <v>365740</v>
      </c>
      <c r="I15" s="55">
        <f>+G15-H15</f>
        <v>-370.59999999997672</v>
      </c>
    </row>
    <row r="16" spans="1:9" x14ac:dyDescent="0.25">
      <c r="A16" s="3" t="s">
        <v>37</v>
      </c>
      <c r="B16" s="25">
        <v>914.1</v>
      </c>
      <c r="C16" s="25">
        <v>21255.9</v>
      </c>
      <c r="D16" s="25">
        <f t="shared" ref="D16:D19" si="0">+B16-C16</f>
        <v>-20341.800000000003</v>
      </c>
      <c r="E16" s="39"/>
      <c r="G16" s="25"/>
      <c r="I16" s="56"/>
    </row>
    <row r="17" spans="1:9" ht="16.5" x14ac:dyDescent="0.3">
      <c r="A17" s="3" t="s">
        <v>39</v>
      </c>
      <c r="B17" s="25">
        <v>431821</v>
      </c>
      <c r="C17" s="25">
        <v>390379.5</v>
      </c>
      <c r="D17" s="25">
        <f t="shared" si="0"/>
        <v>41441.5</v>
      </c>
      <c r="E17" s="39"/>
      <c r="F17" s="76" t="s">
        <v>35</v>
      </c>
      <c r="G17" s="25">
        <v>1548470</v>
      </c>
      <c r="H17" s="25">
        <v>1538134.2</v>
      </c>
      <c r="I17" s="25">
        <f>+G17-H17</f>
        <v>10335.800000000047</v>
      </c>
    </row>
    <row r="18" spans="1:9" x14ac:dyDescent="0.25">
      <c r="A18" s="3" t="s">
        <v>40</v>
      </c>
      <c r="B18" s="25">
        <v>1228.2</v>
      </c>
      <c r="C18" s="25">
        <v>1228.2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-1228.2</v>
      </c>
      <c r="C19" s="28">
        <v>-1228.2</v>
      </c>
      <c r="D19" s="78">
        <f t="shared" si="0"/>
        <v>0</v>
      </c>
      <c r="E19" s="44"/>
      <c r="F19" s="76" t="s">
        <v>38</v>
      </c>
      <c r="G19" s="25">
        <v>27401.200000000001</v>
      </c>
      <c r="H19" s="25">
        <v>27065.1</v>
      </c>
      <c r="I19" s="25">
        <f>+G19-H19</f>
        <v>336.10000000000218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5902190.7999999998</v>
      </c>
      <c r="C21" s="25">
        <f>SUM(C23:C25)</f>
        <v>5855399.7000000002</v>
      </c>
      <c r="D21" s="25">
        <f>+B21-C21</f>
        <v>46791.099999999627</v>
      </c>
      <c r="F21" s="77" t="s">
        <v>41</v>
      </c>
      <c r="G21" s="42">
        <v>2988.4</v>
      </c>
      <c r="H21" s="42">
        <v>2762.6</v>
      </c>
      <c r="I21" s="25">
        <f>+G21-H21</f>
        <v>225.80000000000018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7023416.7999999998</v>
      </c>
      <c r="C23" s="25">
        <v>6986761.2000000002</v>
      </c>
      <c r="D23" s="25">
        <f>+B23-C23</f>
        <v>36655.599999999627</v>
      </c>
      <c r="F23" s="3" t="s">
        <v>47</v>
      </c>
      <c r="G23" s="25">
        <v>847.7</v>
      </c>
      <c r="H23" s="25">
        <v>833.8</v>
      </c>
      <c r="I23" s="25">
        <f>+G23-H23</f>
        <v>13.900000000000091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-1121226</v>
      </c>
      <c r="C25" s="25">
        <v>-1131361.5</v>
      </c>
      <c r="D25" s="25">
        <f>+B25-C25</f>
        <v>10135.5</v>
      </c>
      <c r="F25" s="3" t="s">
        <v>45</v>
      </c>
      <c r="G25" s="16">
        <v>1002240.4</v>
      </c>
      <c r="H25" s="16">
        <v>1037997.6</v>
      </c>
      <c r="I25" s="57">
        <f>+G25-H25</f>
        <v>-35757.199999999953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114558.2</v>
      </c>
      <c r="C27" s="48">
        <v>140567.9</v>
      </c>
      <c r="D27" s="25">
        <f>+B27-C27</f>
        <v>-26009.699999999997</v>
      </c>
      <c r="E27" s="39"/>
      <c r="F27" s="3" t="s">
        <v>49</v>
      </c>
      <c r="G27" s="16">
        <f>SUM(G14:G26)</f>
        <v>2948724.5</v>
      </c>
      <c r="H27" s="16">
        <f>SUM(H14:H26)</f>
        <v>2973940.7</v>
      </c>
      <c r="I27" s="16">
        <f>+G27-H27</f>
        <v>-25216.200000000186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35072.199999999997</v>
      </c>
      <c r="C30" s="48">
        <v>35175</v>
      </c>
      <c r="D30" s="25">
        <f>+B30-C30</f>
        <v>-102.80000000000291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1917384.3</v>
      </c>
      <c r="H31" s="42">
        <v>1917381.4</v>
      </c>
      <c r="I31" s="58">
        <f t="shared" ref="I31:I36" si="1">+G31-H31</f>
        <v>2.9000000001396984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1367564.5</v>
      </c>
      <c r="H32" s="42">
        <v>1367564.5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113389.1</v>
      </c>
      <c r="H33" s="42">
        <v>113389.1</v>
      </c>
      <c r="I33" s="58">
        <f t="shared" si="1"/>
        <v>0</v>
      </c>
    </row>
    <row r="34" spans="1:9" x14ac:dyDescent="0.25">
      <c r="A34" s="3" t="s">
        <v>53</v>
      </c>
      <c r="B34" s="48">
        <v>4847.8</v>
      </c>
      <c r="C34" s="48">
        <v>5104</v>
      </c>
      <c r="D34" s="25">
        <f>+B34-C34</f>
        <v>-256.19999999999982</v>
      </c>
      <c r="E34" s="39"/>
      <c r="F34" s="3" t="s">
        <v>68</v>
      </c>
      <c r="G34" s="42">
        <v>12148.300000000001</v>
      </c>
      <c r="H34" s="42">
        <v>12148.300000000001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2160.8000000000002</v>
      </c>
      <c r="C36" s="51">
        <v>2431.5</v>
      </c>
      <c r="D36" s="51">
        <f>+B36-C36</f>
        <v>-270.69999999999982</v>
      </c>
      <c r="E36" s="39"/>
      <c r="F36" s="3" t="s">
        <v>24</v>
      </c>
      <c r="G36" s="16">
        <v>167433.4</v>
      </c>
      <c r="H36" s="16">
        <v>110978.2</v>
      </c>
      <c r="I36" s="57">
        <f t="shared" si="1"/>
        <v>56455.199999999997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4164609.9999999995</v>
      </c>
      <c r="H38" s="16">
        <f>SUM(H31:H37)</f>
        <v>4108151.9</v>
      </c>
      <c r="I38" s="16">
        <f>+G38-H38</f>
        <v>56458.099999999627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7113334.4999999991</v>
      </c>
      <c r="C40" s="38">
        <f>+C36+C34+C32+C30+C27+C21+C14+C12</f>
        <v>7082092.6000000006</v>
      </c>
      <c r="D40" s="38">
        <f>+B40-C40</f>
        <v>31241.89999999851</v>
      </c>
      <c r="E40" s="39"/>
      <c r="F40" s="3" t="s">
        <v>57</v>
      </c>
      <c r="G40" s="38">
        <f>+G27+G38</f>
        <v>7113334.5</v>
      </c>
      <c r="H40" s="38">
        <f>+H27+H38</f>
        <v>7082092.5999999996</v>
      </c>
      <c r="I40" s="38">
        <f>+G40-H40</f>
        <v>31241.900000000373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C72A-90F8-4064-AEC0-F702D0AFFDA9}">
  <dimension ref="A1:C144"/>
  <sheetViews>
    <sheetView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82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75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44287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63149.5</v>
      </c>
    </row>
    <row r="13" spans="1:3" x14ac:dyDescent="0.25">
      <c r="A13" s="3" t="s">
        <v>6</v>
      </c>
      <c r="C13" s="25">
        <v>0</v>
      </c>
    </row>
    <row r="14" spans="1:3" x14ac:dyDescent="0.25">
      <c r="A14" s="3" t="s">
        <v>7</v>
      </c>
      <c r="C14" s="25">
        <v>1513.3</v>
      </c>
    </row>
    <row r="15" spans="1:3" ht="13.5" customHeight="1" x14ac:dyDescent="0.25">
      <c r="A15" s="3" t="s">
        <v>8</v>
      </c>
      <c r="C15" s="28">
        <v>612.5</v>
      </c>
    </row>
    <row r="16" spans="1:3" ht="13.5" customHeight="1" x14ac:dyDescent="0.25">
      <c r="A16" s="29"/>
      <c r="C16" s="30">
        <f>SUM(C12:C15)</f>
        <v>65275.3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9912.7000000000007</v>
      </c>
    </row>
    <row r="20" spans="1:3" ht="15" x14ac:dyDescent="0.25">
      <c r="A20" s="3" t="s">
        <v>11</v>
      </c>
      <c r="C20" s="28">
        <v>1016.6</v>
      </c>
    </row>
    <row r="21" spans="1:3" x14ac:dyDescent="0.25">
      <c r="A21" s="3"/>
      <c r="C21" s="25">
        <f>+C19+C20</f>
        <v>10929.300000000001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54346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-1693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56039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3250.6</v>
      </c>
    </row>
    <row r="33" spans="1:3" x14ac:dyDescent="0.25">
      <c r="A33" s="3" t="s">
        <v>17</v>
      </c>
      <c r="C33" s="25">
        <v>-16.100000000000001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6924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1665.8</v>
      </c>
    </row>
    <row r="39" spans="1:3" x14ac:dyDescent="0.25">
      <c r="A39" s="3" t="s">
        <v>21</v>
      </c>
      <c r="C39" s="25">
        <v>359.1</v>
      </c>
    </row>
    <row r="40" spans="1:3" x14ac:dyDescent="0.25">
      <c r="A40" s="3" t="s">
        <v>22</v>
      </c>
      <c r="C40" s="25">
        <v>9363.2999999999993</v>
      </c>
    </row>
    <row r="41" spans="1:3" ht="15" x14ac:dyDescent="0.25">
      <c r="A41" s="3" t="s">
        <v>23</v>
      </c>
      <c r="C41" s="28">
        <v>1872.4</v>
      </c>
    </row>
    <row r="42" spans="1:3" x14ac:dyDescent="0.25">
      <c r="A42" s="3"/>
      <c r="C42" s="25">
        <f>SUM(C38:C41)</f>
        <v>13260.599999999999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52936.9</v>
      </c>
    </row>
    <row r="45" spans="1:3" s="3" customFormat="1" x14ac:dyDescent="0.25">
      <c r="B45" s="82"/>
      <c r="C45" s="25"/>
    </row>
    <row r="46" spans="1:3" s="3" customFormat="1" x14ac:dyDescent="0.25">
      <c r="A46" s="3" t="s">
        <v>25</v>
      </c>
      <c r="B46" s="82"/>
      <c r="C46" s="25"/>
    </row>
    <row r="47" spans="1:3" s="3" customFormat="1" ht="15" x14ac:dyDescent="0.25">
      <c r="A47" s="3" t="s">
        <v>26</v>
      </c>
      <c r="B47" s="82"/>
      <c r="C47" s="28">
        <v>0</v>
      </c>
    </row>
    <row r="48" spans="1:3" s="3" customFormat="1" x14ac:dyDescent="0.25">
      <c r="A48" s="37"/>
      <c r="B48" s="82"/>
      <c r="C48" s="25"/>
    </row>
    <row r="49" spans="1:3" s="3" customFormat="1" ht="15" x14ac:dyDescent="0.25">
      <c r="A49" s="3" t="s">
        <v>27</v>
      </c>
      <c r="B49" s="1"/>
      <c r="C49" s="38">
        <f>+C44+C47</f>
        <v>52936.9</v>
      </c>
    </row>
    <row r="50" spans="1:3" s="3" customFormat="1" x14ac:dyDescent="0.25">
      <c r="B50" s="82"/>
      <c r="C50" s="25"/>
    </row>
    <row r="51" spans="1:3" x14ac:dyDescent="0.25">
      <c r="C51" s="83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2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97FF-1C64-4E64-881C-0C1C2A329066}">
  <dimension ref="A1:I43"/>
  <sheetViews>
    <sheetView workbookViewId="0">
      <selection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78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6" t="s">
        <v>30</v>
      </c>
      <c r="C9" s="96"/>
      <c r="D9" s="96"/>
      <c r="G9" s="96" t="s">
        <v>30</v>
      </c>
      <c r="H9" s="96"/>
      <c r="I9" s="96"/>
    </row>
    <row r="10" spans="1:9" s="17" customFormat="1" ht="25.5" x14ac:dyDescent="0.25">
      <c r="A10" s="40" t="s">
        <v>31</v>
      </c>
      <c r="B10" s="13" t="s">
        <v>76</v>
      </c>
      <c r="C10" s="13" t="s">
        <v>74</v>
      </c>
      <c r="D10" s="13" t="s">
        <v>32</v>
      </c>
      <c r="F10" s="40" t="s">
        <v>33</v>
      </c>
      <c r="G10" s="13" t="s">
        <v>76</v>
      </c>
      <c r="H10" s="13" t="s">
        <v>74</v>
      </c>
      <c r="I10" s="13" t="s">
        <v>32</v>
      </c>
    </row>
    <row r="11" spans="1:9" x14ac:dyDescent="0.25">
      <c r="D11" s="25"/>
    </row>
    <row r="12" spans="1:9" ht="25.5" x14ac:dyDescent="0.25">
      <c r="A12" s="3" t="s">
        <v>34</v>
      </c>
      <c r="B12" s="30">
        <v>545929.5</v>
      </c>
      <c r="C12" s="30">
        <v>621769.6</v>
      </c>
      <c r="D12" s="30">
        <f>+B12-C12</f>
        <v>-75840.099999999977</v>
      </c>
      <c r="F12" s="46" t="s">
        <v>62</v>
      </c>
      <c r="G12" s="42">
        <f>+G14+G15</f>
        <v>367793.4</v>
      </c>
      <c r="H12" s="42">
        <f>+H14+H15</f>
        <v>366776.80000000005</v>
      </c>
    </row>
    <row r="13" spans="1:9" x14ac:dyDescent="0.25">
      <c r="A13" s="3"/>
      <c r="B13" s="25"/>
      <c r="C13" s="25"/>
      <c r="D13" s="25"/>
      <c r="G13" s="41"/>
      <c r="H13" s="41"/>
      <c r="I13" s="41"/>
    </row>
    <row r="14" spans="1:9" x14ac:dyDescent="0.25">
      <c r="A14" s="3" t="s">
        <v>36</v>
      </c>
      <c r="B14" s="43">
        <f>SUM(B16:B19)</f>
        <v>444374.8</v>
      </c>
      <c r="C14" s="43">
        <f>SUM(C16:C19)</f>
        <v>432735.1</v>
      </c>
      <c r="D14" s="43">
        <f>+B14-C14</f>
        <v>11639.700000000012</v>
      </c>
      <c r="F14" s="46" t="s">
        <v>63</v>
      </c>
      <c r="G14" s="30">
        <v>1407.4</v>
      </c>
      <c r="H14" s="30">
        <v>1407.4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64</v>
      </c>
      <c r="G15" s="25">
        <v>366386</v>
      </c>
      <c r="H15" s="25">
        <v>365369.4</v>
      </c>
      <c r="I15" s="55">
        <f>+G15-H15</f>
        <v>1016.5999999999767</v>
      </c>
    </row>
    <row r="16" spans="1:9" x14ac:dyDescent="0.25">
      <c r="A16" s="3" t="s">
        <v>37</v>
      </c>
      <c r="B16" s="25">
        <v>915.2</v>
      </c>
      <c r="C16" s="25">
        <v>914.1</v>
      </c>
      <c r="D16" s="25">
        <f t="shared" ref="D16:D19" si="0">+B16-C16</f>
        <v>1.1000000000000227</v>
      </c>
      <c r="E16" s="39"/>
      <c r="G16" s="25"/>
      <c r="H16" s="25"/>
      <c r="I16" s="56"/>
    </row>
    <row r="17" spans="1:9" ht="16.5" x14ac:dyDescent="0.3">
      <c r="A17" s="3" t="s">
        <v>39</v>
      </c>
      <c r="B17" s="25">
        <v>443459.6</v>
      </c>
      <c r="C17" s="25">
        <v>431821</v>
      </c>
      <c r="D17" s="25">
        <f t="shared" si="0"/>
        <v>11638.599999999977</v>
      </c>
      <c r="E17" s="39"/>
      <c r="F17" s="76" t="s">
        <v>35</v>
      </c>
      <c r="G17" s="25">
        <v>1479416.3</v>
      </c>
      <c r="H17" s="25">
        <v>1548470</v>
      </c>
      <c r="I17" s="25">
        <f>+G17-H17</f>
        <v>-69053.699999999953</v>
      </c>
    </row>
    <row r="18" spans="1:9" x14ac:dyDescent="0.25">
      <c r="A18" s="3" t="s">
        <v>40</v>
      </c>
      <c r="B18" s="25">
        <v>1228.2</v>
      </c>
      <c r="C18" s="25">
        <v>1228.2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-1228.2</v>
      </c>
      <c r="C19" s="28">
        <v>-1228.2</v>
      </c>
      <c r="D19" s="78">
        <f t="shared" si="0"/>
        <v>0</v>
      </c>
      <c r="E19" s="44"/>
      <c r="F19" s="76" t="s">
        <v>38</v>
      </c>
      <c r="G19" s="25">
        <v>26998.400000000001</v>
      </c>
      <c r="H19" s="25">
        <v>27401.200000000001</v>
      </c>
      <c r="I19" s="25">
        <f>+G19-H19</f>
        <v>-402.79999999999927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5878115.4000000004</v>
      </c>
      <c r="C21" s="25">
        <f>+C23+C25</f>
        <v>5902190.7999999998</v>
      </c>
      <c r="D21" s="25">
        <f>+B21-C21</f>
        <v>-24075.399999999441</v>
      </c>
      <c r="F21" s="77" t="s">
        <v>41</v>
      </c>
      <c r="G21" s="42">
        <v>3160.9</v>
      </c>
      <c r="H21" s="42">
        <v>2988.4</v>
      </c>
      <c r="I21" s="25">
        <f>+G21-H21</f>
        <v>172.5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81" t="s">
        <v>44</v>
      </c>
      <c r="B23" s="25">
        <v>6997696.9000000004</v>
      </c>
      <c r="C23" s="25">
        <v>7023416.7999999998</v>
      </c>
      <c r="D23" s="25">
        <f>+B23-C23</f>
        <v>-25719.899999999441</v>
      </c>
      <c r="F23" s="3" t="s">
        <v>47</v>
      </c>
      <c r="G23" s="25">
        <v>860.5</v>
      </c>
      <c r="H23" s="25">
        <v>847.7</v>
      </c>
      <c r="I23" s="25">
        <f>+G23-H23</f>
        <v>12.799999999999955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-1119581.5</v>
      </c>
      <c r="C25" s="25">
        <v>-1121226</v>
      </c>
      <c r="D25" s="25">
        <f>+B25-C25</f>
        <v>1644.5</v>
      </c>
      <c r="F25" s="3" t="s">
        <v>45</v>
      </c>
      <c r="G25" s="16">
        <v>972195.1</v>
      </c>
      <c r="H25" s="16">
        <v>1002240.4</v>
      </c>
      <c r="I25" s="57">
        <f>+G25-H25</f>
        <v>-30045.300000000047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157948.4</v>
      </c>
      <c r="C27" s="48">
        <v>114558.2</v>
      </c>
      <c r="D27" s="25">
        <f>+B27-C27</f>
        <v>43390.2</v>
      </c>
      <c r="E27" s="39"/>
      <c r="F27" s="3" t="s">
        <v>49</v>
      </c>
      <c r="G27" s="16">
        <f>SUM(G14:G26)</f>
        <v>2850424.6</v>
      </c>
      <c r="H27" s="16">
        <f>SUM(H14:H26)</f>
        <v>2948724.5</v>
      </c>
      <c r="I27" s="16">
        <f>+G27-H27</f>
        <v>-98299.899999999907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34970.300000000003</v>
      </c>
      <c r="C30" s="48">
        <v>35072.199999999997</v>
      </c>
      <c r="D30" s="25">
        <f>+B30-C30</f>
        <v>-101.89999999999418</v>
      </c>
      <c r="E30" s="39"/>
    </row>
    <row r="31" spans="1:9" x14ac:dyDescent="0.25">
      <c r="A31" s="3"/>
      <c r="B31" s="48"/>
      <c r="C31" s="48"/>
      <c r="D31" s="48"/>
      <c r="E31" s="39"/>
      <c r="F31" s="3" t="s">
        <v>65</v>
      </c>
      <c r="G31" s="42">
        <v>1917384.3</v>
      </c>
      <c r="H31" s="42">
        <v>1917384.3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66</v>
      </c>
      <c r="G32" s="42">
        <v>1367564.5</v>
      </c>
      <c r="H32" s="42">
        <v>1367564.5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67</v>
      </c>
      <c r="G33" s="42">
        <v>113389.1</v>
      </c>
      <c r="H33" s="42">
        <v>113389.1</v>
      </c>
      <c r="I33" s="58">
        <f t="shared" si="1"/>
        <v>0</v>
      </c>
    </row>
    <row r="34" spans="1:9" x14ac:dyDescent="0.25">
      <c r="A34" s="3" t="s">
        <v>53</v>
      </c>
      <c r="B34" s="48">
        <v>4590.7</v>
      </c>
      <c r="C34" s="48">
        <v>4847.8</v>
      </c>
      <c r="D34" s="25">
        <f>+B34-C34</f>
        <v>-257.10000000000036</v>
      </c>
      <c r="E34" s="39"/>
      <c r="F34" s="3" t="s">
        <v>68</v>
      </c>
      <c r="G34" s="42">
        <v>12148.300000000001</v>
      </c>
      <c r="H34" s="42">
        <v>12148.300000000001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69</v>
      </c>
      <c r="G35" s="42">
        <v>586690.4</v>
      </c>
      <c r="H35" s="42">
        <v>586690.4</v>
      </c>
      <c r="I35" s="58">
        <f t="shared" si="1"/>
        <v>0</v>
      </c>
    </row>
    <row r="36" spans="1:9" ht="15" x14ac:dyDescent="0.25">
      <c r="A36" s="3" t="s">
        <v>54</v>
      </c>
      <c r="B36" s="51">
        <v>2042.5</v>
      </c>
      <c r="C36" s="51">
        <v>2160.8000000000002</v>
      </c>
      <c r="D36" s="51">
        <f>+B36-C36</f>
        <v>-118.30000000000018</v>
      </c>
      <c r="E36" s="39"/>
      <c r="F36" s="3" t="s">
        <v>24</v>
      </c>
      <c r="G36" s="16">
        <v>220370.4</v>
      </c>
      <c r="H36" s="16">
        <v>167433.4</v>
      </c>
      <c r="I36" s="57">
        <f t="shared" si="1"/>
        <v>52937</v>
      </c>
    </row>
    <row r="37" spans="1:9" x14ac:dyDescent="0.25">
      <c r="A37" s="3"/>
      <c r="B37" s="48"/>
      <c r="C37" s="48"/>
      <c r="D37" s="48"/>
      <c r="E37" s="39"/>
      <c r="G37" s="47"/>
      <c r="H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4217547</v>
      </c>
      <c r="H38" s="16">
        <f>SUM(H31:H37)</f>
        <v>4164609.9999999995</v>
      </c>
      <c r="I38" s="16">
        <f>+G38-H38</f>
        <v>52937.000000000466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7067971.6000000006</v>
      </c>
      <c r="C40" s="38">
        <f>+C36+C34+C32+C30+C27+C21+C14+C12</f>
        <v>7113334.4999999991</v>
      </c>
      <c r="D40" s="38">
        <f>+B40-C40</f>
        <v>-45362.89999999851</v>
      </c>
      <c r="E40" s="39"/>
      <c r="F40" s="3" t="s">
        <v>57</v>
      </c>
      <c r="G40" s="38">
        <f>+G27+G38</f>
        <v>7067971.5999999996</v>
      </c>
      <c r="H40" s="38">
        <f>+H27+H38</f>
        <v>7113334.5</v>
      </c>
      <c r="I40" s="38">
        <f>+G40-H40</f>
        <v>-45362.900000000373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8B9D-1693-45B7-B729-9CBED176294B}">
  <dimension ref="A1:C144"/>
  <sheetViews>
    <sheetView workbookViewId="0"/>
  </sheetViews>
  <sheetFormatPr baseColWidth="10" defaultColWidth="8" defaultRowHeight="12.75" x14ac:dyDescent="0.25"/>
  <cols>
    <col min="1" max="1" width="87" style="20" customWidth="1"/>
    <col min="2" max="2" width="6.7109375" style="84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79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44317</v>
      </c>
    </row>
    <row r="11" spans="1:3" x14ac:dyDescent="0.25">
      <c r="A11" s="20" t="s">
        <v>4</v>
      </c>
    </row>
    <row r="12" spans="1:3" x14ac:dyDescent="0.25">
      <c r="A12" s="3" t="s">
        <v>5</v>
      </c>
      <c r="C12" s="42">
        <v>57588.6</v>
      </c>
    </row>
    <row r="13" spans="1:3" x14ac:dyDescent="0.25">
      <c r="A13" s="3" t="s">
        <v>6</v>
      </c>
      <c r="C13" s="42">
        <v>0</v>
      </c>
    </row>
    <row r="14" spans="1:3" x14ac:dyDescent="0.25">
      <c r="A14" s="3" t="s">
        <v>7</v>
      </c>
      <c r="C14" s="42">
        <v>1502.7</v>
      </c>
    </row>
    <row r="15" spans="1:3" ht="13.5" customHeight="1" x14ac:dyDescent="0.25">
      <c r="A15" s="3" t="s">
        <v>8</v>
      </c>
      <c r="C15" s="16">
        <v>624.1</v>
      </c>
    </row>
    <row r="16" spans="1:3" ht="13.5" customHeight="1" x14ac:dyDescent="0.25">
      <c r="A16" s="29"/>
      <c r="C16" s="85">
        <f>SUM(C12:C15)</f>
        <v>59715.399999999994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10217.1</v>
      </c>
    </row>
    <row r="20" spans="1:3" ht="15" x14ac:dyDescent="0.25">
      <c r="A20" s="3" t="s">
        <v>11</v>
      </c>
      <c r="C20" s="28">
        <v>1050.5</v>
      </c>
    </row>
    <row r="21" spans="1:3" x14ac:dyDescent="0.25">
      <c r="A21" s="3"/>
      <c r="C21" s="25">
        <f>+C19+C20</f>
        <v>11267.6</v>
      </c>
    </row>
    <row r="22" spans="1:3" x14ac:dyDescent="0.25">
      <c r="A22" s="3"/>
      <c r="C22" s="25"/>
    </row>
    <row r="23" spans="1:3" x14ac:dyDescent="0.25">
      <c r="A23" s="3" t="s">
        <v>12</v>
      </c>
      <c r="C23" s="25">
        <f>SUM(C16-C21)</f>
        <v>48447.799999999996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8227.5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40220.299999999996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1471.8</v>
      </c>
    </row>
    <row r="33" spans="1:3" x14ac:dyDescent="0.25">
      <c r="A33" s="3" t="s">
        <v>17</v>
      </c>
      <c r="C33" s="25">
        <v>-58.1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6741.3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1651.4</v>
      </c>
    </row>
    <row r="39" spans="1:3" x14ac:dyDescent="0.25">
      <c r="A39" s="3" t="s">
        <v>21</v>
      </c>
      <c r="C39" s="25">
        <v>362.4</v>
      </c>
    </row>
    <row r="40" spans="1:3" x14ac:dyDescent="0.25">
      <c r="A40" s="3" t="s">
        <v>22</v>
      </c>
      <c r="C40" s="25">
        <v>9107.9</v>
      </c>
    </row>
    <row r="41" spans="1:3" ht="15" x14ac:dyDescent="0.25">
      <c r="A41" s="3" t="s">
        <v>23</v>
      </c>
      <c r="C41" s="28">
        <v>1561.8</v>
      </c>
    </row>
    <row r="42" spans="1:3" x14ac:dyDescent="0.25">
      <c r="A42" s="3"/>
      <c r="C42" s="25">
        <f>SUM(C38:C41)</f>
        <v>12683.5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35691.800000000003</v>
      </c>
    </row>
    <row r="45" spans="1:3" s="3" customFormat="1" x14ac:dyDescent="0.25">
      <c r="B45" s="84"/>
      <c r="C45" s="25"/>
    </row>
    <row r="46" spans="1:3" s="3" customFormat="1" x14ac:dyDescent="0.25">
      <c r="A46" s="3" t="s">
        <v>25</v>
      </c>
      <c r="B46" s="84"/>
      <c r="C46" s="25"/>
    </row>
    <row r="47" spans="1:3" s="3" customFormat="1" ht="15" x14ac:dyDescent="0.25">
      <c r="A47" s="3" t="s">
        <v>26</v>
      </c>
      <c r="B47" s="84"/>
      <c r="C47" s="28">
        <v>0</v>
      </c>
    </row>
    <row r="48" spans="1:3" s="3" customFormat="1" x14ac:dyDescent="0.25">
      <c r="A48" s="37"/>
      <c r="B48" s="84"/>
      <c r="C48" s="25"/>
    </row>
    <row r="49" spans="1:3" s="3" customFormat="1" ht="15" x14ac:dyDescent="0.25">
      <c r="A49" s="3" t="s">
        <v>27</v>
      </c>
      <c r="B49" s="1"/>
      <c r="C49" s="38">
        <f>+C44+C47</f>
        <v>35691.800000000003</v>
      </c>
    </row>
    <row r="50" spans="1:3" s="3" customFormat="1" x14ac:dyDescent="0.25">
      <c r="B50" s="84"/>
      <c r="C50" s="25"/>
    </row>
    <row r="51" spans="1:3" x14ac:dyDescent="0.25">
      <c r="C51" s="83"/>
    </row>
    <row r="52" spans="1:3" x14ac:dyDescent="0.25">
      <c r="C52" s="86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4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Noviembre</vt:lpstr>
      <vt:lpstr>ESF Noviembre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2021-12-14T15:57:34Z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</Properties>
</file>