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2/BALANCES DE PUBLICACION/"/>
    </mc:Choice>
  </mc:AlternateContent>
  <xr:revisionPtr revIDLastSave="1037" documentId="13_ncr:1_{0C9E1186-D5DA-465C-86FC-BAA4A9C5FB27}" xr6:coauthVersionLast="47" xr6:coauthVersionMax="47" xr10:uidLastSave="{B94A98C1-E587-49A5-A5A8-1AF95729040C}"/>
  <bookViews>
    <workbookView xWindow="-120" yWindow="-120" windowWidth="22800" windowHeight="9720" tabRatio="651" firstSheet="13" activeTab="17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 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7" r:id="rId13"/>
    <sheet name="ESF Julio" sheetId="36" r:id="rId14"/>
    <sheet name="ER Agosto" sheetId="38" r:id="rId15"/>
    <sheet name="ESF Agosto" sheetId="39" r:id="rId16"/>
    <sheet name="ER Septiembre" sheetId="40" r:id="rId17"/>
    <sheet name="ESF Septiembre" sheetId="41" r:id="rId18"/>
    <sheet name="ER Acumulado" sheetId="25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 localSheetId="18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8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39" l="1"/>
  <c r="C32" i="25"/>
  <c r="C38" i="25"/>
  <c r="C35" i="25"/>
  <c r="C12" i="25"/>
  <c r="C41" i="25"/>
  <c r="C40" i="25"/>
  <c r="C39" i="25"/>
  <c r="C33" i="25"/>
  <c r="C26" i="25"/>
  <c r="C20" i="25"/>
  <c r="C19" i="25"/>
  <c r="C15" i="25"/>
  <c r="C14" i="25"/>
  <c r="C13" i="25"/>
  <c r="B14" i="41"/>
  <c r="I39" i="41"/>
  <c r="H38" i="41"/>
  <c r="G38" i="41"/>
  <c r="I38" i="41" s="1"/>
  <c r="I36" i="41"/>
  <c r="D36" i="41"/>
  <c r="I35" i="41"/>
  <c r="I34" i="41"/>
  <c r="D34" i="41"/>
  <c r="I33" i="41"/>
  <c r="I32" i="41"/>
  <c r="D32" i="41"/>
  <c r="I31" i="41"/>
  <c r="D30" i="41"/>
  <c r="H27" i="41"/>
  <c r="H40" i="41" s="1"/>
  <c r="G27" i="41"/>
  <c r="D27" i="41"/>
  <c r="I25" i="41"/>
  <c r="D25" i="41"/>
  <c r="I23" i="41"/>
  <c r="D23" i="41"/>
  <c r="I21" i="41"/>
  <c r="C21" i="41"/>
  <c r="B21" i="41"/>
  <c r="I19" i="41"/>
  <c r="D19" i="41"/>
  <c r="D18" i="41"/>
  <c r="I17" i="41"/>
  <c r="D17" i="41"/>
  <c r="D16" i="41"/>
  <c r="I15" i="41"/>
  <c r="I14" i="41"/>
  <c r="C14" i="41"/>
  <c r="D14" i="41" s="1"/>
  <c r="H12" i="41"/>
  <c r="G12" i="41"/>
  <c r="I12" i="41" s="1"/>
  <c r="D12" i="41"/>
  <c r="B40" i="41" l="1"/>
  <c r="D21" i="41"/>
  <c r="C40" i="41"/>
  <c r="G40" i="41"/>
  <c r="I40" i="41" s="1"/>
  <c r="I27" i="41"/>
  <c r="D40" i="41" l="1"/>
  <c r="C42" i="40" l="1"/>
  <c r="C21" i="40"/>
  <c r="C16" i="40"/>
  <c r="C23" i="40" s="1"/>
  <c r="C28" i="40" s="1"/>
  <c r="C44" i="40" s="1"/>
  <c r="C49" i="40" s="1"/>
  <c r="I12" i="39"/>
  <c r="G12" i="39" l="1"/>
  <c r="I39" i="39"/>
  <c r="H38" i="39"/>
  <c r="G38" i="39"/>
  <c r="I38" i="39" s="1"/>
  <c r="I36" i="39"/>
  <c r="D36" i="39"/>
  <c r="I35" i="39"/>
  <c r="I34" i="39"/>
  <c r="D34" i="39"/>
  <c r="I33" i="39"/>
  <c r="I32" i="39"/>
  <c r="D32" i="39"/>
  <c r="I31" i="39"/>
  <c r="D30" i="39"/>
  <c r="H27" i="39"/>
  <c r="H40" i="39" s="1"/>
  <c r="G27" i="39"/>
  <c r="D27" i="39"/>
  <c r="I25" i="39"/>
  <c r="D25" i="39"/>
  <c r="I23" i="39"/>
  <c r="D23" i="39"/>
  <c r="I21" i="39"/>
  <c r="C21" i="39"/>
  <c r="B21" i="39"/>
  <c r="I19" i="39"/>
  <c r="D19" i="39"/>
  <c r="D18" i="39"/>
  <c r="I17" i="39"/>
  <c r="D17" i="39"/>
  <c r="D16" i="39"/>
  <c r="I15" i="39"/>
  <c r="I14" i="39"/>
  <c r="C14" i="39"/>
  <c r="D14" i="39"/>
  <c r="H12" i="39"/>
  <c r="D12" i="39"/>
  <c r="C42" i="38"/>
  <c r="C21" i="38"/>
  <c r="C16" i="38"/>
  <c r="C23" i="38" s="1"/>
  <c r="C28" i="38" s="1"/>
  <c r="C44" i="38" s="1"/>
  <c r="C49" i="38" s="1"/>
  <c r="C42" i="25"/>
  <c r="C42" i="37"/>
  <c r="C21" i="37"/>
  <c r="C16" i="37"/>
  <c r="C23" i="37" s="1"/>
  <c r="C28" i="37" s="1"/>
  <c r="C44" i="37" s="1"/>
  <c r="C49" i="37" s="1"/>
  <c r="I39" i="36"/>
  <c r="H38" i="36"/>
  <c r="G38" i="36"/>
  <c r="I38" i="36" s="1"/>
  <c r="I36" i="36"/>
  <c r="D36" i="36"/>
  <c r="I35" i="36"/>
  <c r="I34" i="36"/>
  <c r="D34" i="36"/>
  <c r="I33" i="36"/>
  <c r="I32" i="36"/>
  <c r="D32" i="36"/>
  <c r="I31" i="36"/>
  <c r="D30" i="36"/>
  <c r="H27" i="36"/>
  <c r="H40" i="36" s="1"/>
  <c r="G27" i="36"/>
  <c r="D27" i="36"/>
  <c r="I25" i="36"/>
  <c r="D25" i="36"/>
  <c r="I23" i="36"/>
  <c r="D23" i="36"/>
  <c r="I21" i="36"/>
  <c r="C21" i="36"/>
  <c r="B21" i="36"/>
  <c r="I19" i="36"/>
  <c r="D19" i="36"/>
  <c r="D18" i="36"/>
  <c r="I17" i="36"/>
  <c r="D17" i="36"/>
  <c r="D16" i="36"/>
  <c r="I15" i="36"/>
  <c r="I14" i="36"/>
  <c r="C14" i="36"/>
  <c r="B14" i="36"/>
  <c r="D14" i="36" s="1"/>
  <c r="H12" i="36"/>
  <c r="D12" i="36"/>
  <c r="I39" i="35"/>
  <c r="H38" i="35"/>
  <c r="G38" i="35"/>
  <c r="I38" i="35" s="1"/>
  <c r="I36" i="35"/>
  <c r="D36" i="35"/>
  <c r="I35" i="35"/>
  <c r="I34" i="35"/>
  <c r="D34" i="35"/>
  <c r="I33" i="35"/>
  <c r="I32" i="35"/>
  <c r="D32" i="35"/>
  <c r="I31" i="35"/>
  <c r="D30" i="35"/>
  <c r="H27" i="35"/>
  <c r="H40" i="35" s="1"/>
  <c r="G27" i="35"/>
  <c r="D27" i="35"/>
  <c r="I25" i="35"/>
  <c r="D25" i="35"/>
  <c r="I23" i="35"/>
  <c r="D23" i="35"/>
  <c r="I21" i="35"/>
  <c r="C21" i="35"/>
  <c r="B21" i="35"/>
  <c r="I19" i="35"/>
  <c r="D19" i="35"/>
  <c r="D18" i="35"/>
  <c r="I17" i="35"/>
  <c r="D17" i="35"/>
  <c r="D16" i="35"/>
  <c r="I15" i="35"/>
  <c r="I14" i="35"/>
  <c r="C14" i="35"/>
  <c r="B14" i="35"/>
  <c r="D14" i="35" s="1"/>
  <c r="H12" i="35"/>
  <c r="D12" i="35"/>
  <c r="B40" i="39" l="1"/>
  <c r="D21" i="39"/>
  <c r="C40" i="39"/>
  <c r="G40" i="39"/>
  <c r="I40" i="39" s="1"/>
  <c r="I27" i="39"/>
  <c r="B40" i="36"/>
  <c r="D21" i="36"/>
  <c r="C40" i="36"/>
  <c r="G40" i="36"/>
  <c r="I40" i="36" s="1"/>
  <c r="I27" i="36"/>
  <c r="B40" i="35"/>
  <c r="D21" i="35"/>
  <c r="C40" i="35"/>
  <c r="G40" i="35"/>
  <c r="I40" i="35" s="1"/>
  <c r="I27" i="35"/>
  <c r="D40" i="39" l="1"/>
  <c r="D40" i="36"/>
  <c r="D40" i="35"/>
  <c r="C42" i="34" l="1"/>
  <c r="C21" i="34"/>
  <c r="C16" i="34"/>
  <c r="C23" i="34" s="1"/>
  <c r="C28" i="34" s="1"/>
  <c r="C44" i="34" s="1"/>
  <c r="C49" i="34" s="1"/>
  <c r="C36" i="25"/>
  <c r="C34" i="25"/>
  <c r="I39" i="33"/>
  <c r="H38" i="33"/>
  <c r="G38" i="33"/>
  <c r="I36" i="33"/>
  <c r="D36" i="33"/>
  <c r="I35" i="33"/>
  <c r="I34" i="33"/>
  <c r="D34" i="33"/>
  <c r="I33" i="33"/>
  <c r="I32" i="33"/>
  <c r="D32" i="33"/>
  <c r="I31" i="33"/>
  <c r="D30" i="33"/>
  <c r="H27" i="33"/>
  <c r="H40" i="33" s="1"/>
  <c r="G27" i="33"/>
  <c r="G40" i="33" s="1"/>
  <c r="D27" i="33"/>
  <c r="I25" i="33"/>
  <c r="D25" i="33"/>
  <c r="I23" i="33"/>
  <c r="D23" i="33"/>
  <c r="I21" i="33"/>
  <c r="C21" i="33"/>
  <c r="B21" i="33"/>
  <c r="I19" i="33"/>
  <c r="D19" i="33"/>
  <c r="D18" i="33"/>
  <c r="I17" i="33"/>
  <c r="D17" i="33"/>
  <c r="D16" i="33"/>
  <c r="I15" i="33"/>
  <c r="I14" i="33"/>
  <c r="C14" i="33"/>
  <c r="B14" i="33"/>
  <c r="H12" i="33"/>
  <c r="G12" i="33"/>
  <c r="D12" i="33"/>
  <c r="C42" i="32"/>
  <c r="C21" i="32"/>
  <c r="C16" i="32"/>
  <c r="C20" i="30"/>
  <c r="B40" i="33" l="1"/>
  <c r="C23" i="32"/>
  <c r="C28" i="32" s="1"/>
  <c r="C44" i="32" s="1"/>
  <c r="C49" i="32" s="1"/>
  <c r="C40" i="33"/>
  <c r="D14" i="33"/>
  <c r="D40" i="33"/>
  <c r="I38" i="33"/>
  <c r="I40" i="33"/>
  <c r="I27" i="33"/>
  <c r="D21" i="33"/>
  <c r="C21" i="28"/>
  <c r="C21" i="26"/>
  <c r="C21" i="2"/>
  <c r="I39" i="31"/>
  <c r="H38" i="31"/>
  <c r="G38" i="31"/>
  <c r="I36" i="31"/>
  <c r="D36" i="31"/>
  <c r="I35" i="31"/>
  <c r="I34" i="31"/>
  <c r="D34" i="31"/>
  <c r="I33" i="31"/>
  <c r="I32" i="31"/>
  <c r="D32" i="31"/>
  <c r="I31" i="31"/>
  <c r="D30" i="31"/>
  <c r="H27" i="31"/>
  <c r="H40" i="31" s="1"/>
  <c r="G27" i="31"/>
  <c r="G40" i="31" s="1"/>
  <c r="D27" i="31"/>
  <c r="I25" i="31"/>
  <c r="D25" i="31"/>
  <c r="I23" i="31"/>
  <c r="D23" i="31"/>
  <c r="I21" i="31"/>
  <c r="C21" i="31"/>
  <c r="B21" i="31"/>
  <c r="I19" i="31"/>
  <c r="D19" i="31"/>
  <c r="D18" i="31"/>
  <c r="I17" i="31"/>
  <c r="D17" i="31"/>
  <c r="D16" i="31"/>
  <c r="I15" i="31"/>
  <c r="I14" i="31"/>
  <c r="C14" i="31"/>
  <c r="B14" i="31"/>
  <c r="H12" i="31"/>
  <c r="G12" i="31"/>
  <c r="D12" i="31"/>
  <c r="C21" i="30"/>
  <c r="C42" i="30"/>
  <c r="C16" i="30"/>
  <c r="H27" i="29"/>
  <c r="I39" i="29"/>
  <c r="H38" i="29"/>
  <c r="G38" i="29"/>
  <c r="I36" i="29"/>
  <c r="D36" i="29"/>
  <c r="I35" i="29"/>
  <c r="I34" i="29"/>
  <c r="D34" i="29"/>
  <c r="I33" i="29"/>
  <c r="I32" i="29"/>
  <c r="D32" i="29"/>
  <c r="I31" i="29"/>
  <c r="D30" i="29"/>
  <c r="H40" i="29"/>
  <c r="G27" i="29"/>
  <c r="G40" i="29" s="1"/>
  <c r="D27" i="29"/>
  <c r="I25" i="29"/>
  <c r="D25" i="29"/>
  <c r="I23" i="29"/>
  <c r="D23" i="29"/>
  <c r="I21" i="29"/>
  <c r="C21" i="29"/>
  <c r="B21" i="29"/>
  <c r="I19" i="29"/>
  <c r="D19" i="29"/>
  <c r="D18" i="29"/>
  <c r="I17" i="29"/>
  <c r="D17" i="29"/>
  <c r="D16" i="29"/>
  <c r="I15" i="29"/>
  <c r="I14" i="29"/>
  <c r="C14" i="29"/>
  <c r="B14" i="29"/>
  <c r="H12" i="29"/>
  <c r="G12" i="29"/>
  <c r="D12" i="29"/>
  <c r="C42" i="28"/>
  <c r="C16" i="28"/>
  <c r="C23" i="28" l="1"/>
  <c r="C28" i="28" s="1"/>
  <c r="B40" i="31"/>
  <c r="I38" i="31"/>
  <c r="C40" i="31"/>
  <c r="D14" i="31"/>
  <c r="I40" i="31"/>
  <c r="D21" i="31"/>
  <c r="I27" i="31"/>
  <c r="C23" i="30"/>
  <c r="C28" i="30" s="1"/>
  <c r="C44" i="30" s="1"/>
  <c r="C49" i="30" s="1"/>
  <c r="C44" i="28"/>
  <c r="C49" i="28" s="1"/>
  <c r="B40" i="29"/>
  <c r="D40" i="29" s="1"/>
  <c r="I38" i="29"/>
  <c r="C40" i="29"/>
  <c r="D14" i="29"/>
  <c r="I40" i="29"/>
  <c r="D21" i="29"/>
  <c r="I27" i="29"/>
  <c r="I39" i="27"/>
  <c r="H38" i="27"/>
  <c r="G38" i="27"/>
  <c r="I36" i="27"/>
  <c r="D36" i="27"/>
  <c r="I35" i="27"/>
  <c r="I34" i="27"/>
  <c r="D34" i="27"/>
  <c r="I33" i="27"/>
  <c r="I32" i="27"/>
  <c r="D32" i="27"/>
  <c r="I31" i="27"/>
  <c r="D30" i="27"/>
  <c r="H27" i="27"/>
  <c r="H40" i="27" s="1"/>
  <c r="G27" i="27"/>
  <c r="G40" i="27" s="1"/>
  <c r="D27" i="27"/>
  <c r="I25" i="27"/>
  <c r="D25" i="27"/>
  <c r="I23" i="27"/>
  <c r="D23" i="27"/>
  <c r="I21" i="27"/>
  <c r="C21" i="27"/>
  <c r="B21" i="27"/>
  <c r="I19" i="27"/>
  <c r="D19" i="27"/>
  <c r="D18" i="27"/>
  <c r="I17" i="27"/>
  <c r="D17" i="27"/>
  <c r="D16" i="27"/>
  <c r="I15" i="27"/>
  <c r="I14" i="27"/>
  <c r="C14" i="27"/>
  <c r="B14" i="27"/>
  <c r="H12" i="27"/>
  <c r="G12" i="27"/>
  <c r="D12" i="27"/>
  <c r="C42" i="26"/>
  <c r="C16" i="26"/>
  <c r="C31" i="25"/>
  <c r="D40" i="31" l="1"/>
  <c r="C23" i="26"/>
  <c r="C28" i="26" s="1"/>
  <c r="C44" i="26" s="1"/>
  <c r="C49" i="26" s="1"/>
  <c r="I38" i="27"/>
  <c r="D21" i="27"/>
  <c r="C40" i="27"/>
  <c r="D14" i="27"/>
  <c r="I40" i="27"/>
  <c r="B40" i="27"/>
  <c r="I27" i="27"/>
  <c r="D40" i="27" l="1"/>
  <c r="C16" i="25" l="1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5" l="1"/>
  <c r="C23" i="25" s="1"/>
  <c r="C28" i="25" s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44" i="25" s="1"/>
  <c r="C49" i="25" s="1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<sst xmlns="http://schemas.openxmlformats.org/spreadsheetml/2006/main" count="713" uniqueCount="95">
  <si>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</si>
  <si>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</si>
  <si>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</si>
  <si>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</si>
  <si>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</si>
  <si>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</si>
  <si>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</si>
  <si>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</si>
  <si>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</si>
  <si>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</si>
  <si>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</si>
  <si>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</si>
  <si>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</si>
  <si>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</si>
  <si>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</si>
  <si>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</si>
  <si>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</si>
  <si>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</si>
  <si>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</si>
  <si>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</si>
  <si>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</si>
  <si>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</si>
  <si>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</si>
  <si>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</si>
  <si>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</si>
  <si>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</si>
  <si>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</si>
  <si>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</si>
  <si>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</si>
  <si>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</si>
  <si>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</si>
  <si>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</si>
  <si>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</si>
  <si>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</si>
  <si>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</si>
  <si>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</si>
  <si>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</si>
  <si>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</si>
  <si>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</si>
  <si>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</si>
  <si>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</si>
  <si>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</si>
  <si>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</si>
  <si>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</si>
  <si>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</si>
  <si>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</si>
  <si>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</si>
  <si>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</si>
  <si>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</si>
  <si>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</si>
  <si>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</si>
  <si>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</si>
  <si>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</si>
  <si>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</si>
  <si>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</si>
  <si>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</si>
  <si>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</si>
  <si>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</si>
  <si>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</si>
  <si>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</si>
  <si>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</si>
  <si>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</si>
  <si>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</si>
  <si>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</si>
  <si>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</si>
  <si>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DEL 01 AL 31 DE ENERO DE 2022</t>
  </si>
  <si>
    <t>ESTADO DE SITUACIÓN FINANCIERA AL 31 DE ENERO DE  2022 Y 31 DE DICIEMBRE DE 2021</t>
  </si>
  <si>
    <t>Enero 31
de  2022</t>
  </si>
  <si>
    <t>Diciembre 31
de  2021</t>
  </si>
  <si>
    <t>TÍTULOS DE INVERSIÓN EN CIRCULACIÓN</t>
  </si>
  <si>
    <t>DEL 01 AL 28 DE FEBRERO DE 2022</t>
  </si>
  <si>
    <t>ESTADO DE SITUACIÓN FINANCIERA AL 28 DE FEBRERO Y 31 DE ENERO DE 2022</t>
  </si>
  <si>
    <t>Febrero 28
de  2022</t>
  </si>
  <si>
    <t>DEL 01 AL 31 DE MARZO DE 2022</t>
  </si>
  <si>
    <t>ESTADO DE SITUACIÓN FINANCIERA AL 31 DE MARZO Y 28 DE FEBRERO DE 2022</t>
  </si>
  <si>
    <t>Marzo 31
de  2022</t>
  </si>
  <si>
    <t>DEL 01 AL 30 DE ABRIL DE 2022</t>
  </si>
  <si>
    <t>ESTADO DE SITUACIÓN FINANCIERA AL 30 DE ABRIL Y 31 DE MARZO DE 2022</t>
  </si>
  <si>
    <t>Abril 30
de  2022</t>
  </si>
  <si>
    <t>DEL 01 AL 31 DE MAYO DE 2022</t>
  </si>
  <si>
    <t>ESTADO DE SITUACIÓN FINANCIERA AL 31 DE MAYO Y 30 DE ABRIL DE 2022</t>
  </si>
  <si>
    <t>Mayo 31
de  2022</t>
  </si>
  <si>
    <t>DEL 01 AL 30 DE JUNIO DE 2022</t>
  </si>
  <si>
    <t>ESTADO DE SITUACIÓN FINANCIERA AL 30 DE JUNIO Y 31 DE MAYO DE 2022</t>
  </si>
  <si>
    <t>Junio 30
de  2022</t>
  </si>
  <si>
    <t>DEL 01 AL 31 DE JULIO DE 2022</t>
  </si>
  <si>
    <t>ESTADO DE SITUACIÓN FINANCIERA AL 31 DE JULIO Y 30 DE JUNIO DE 2022</t>
  </si>
  <si>
    <t>Julio 31
de  2022</t>
  </si>
  <si>
    <t>DEL 01 AL 31 DE AGOSTO DE 2022</t>
  </si>
  <si>
    <t>ESTADO DE SITUACIÓN FINANCIERA AL 31 DE AGOSTO Y 31 DE JULIO DE 2022</t>
  </si>
  <si>
    <t>Agosto 31
de  2022</t>
  </si>
  <si>
    <t>DEL 01 AL 30 DE SEPTIEMBRE DE 2022</t>
  </si>
  <si>
    <t>Septiembre 30
de  2022</t>
  </si>
  <si>
    <t>DEL 01 DE ENERO AL 30 DE SEPTIEMBRE DE 2022</t>
  </si>
  <si>
    <t>ESTADO DE SITUACIÓN FINANCIERA AL 30 DE SEPTIEMBRE Y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</si>
</sst>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2" fontId="15" fillId="0" borderId="0"/>
    <xf numFmtId="173" fontId="18" fillId="0" borderId="0"/>
    <xf numFmtId="165" fontId="20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8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8" fontId="13" fillId="3" borderId="0" xfId="1" applyNumberFormat="1" applyFont="1" applyFill="1" applyAlignment="1" applyProtection="1">
      <alignment horizontal="right" vertical="center"/>
    </xf>
    <xf numFmtId="167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4" fontId="5" fillId="0" borderId="0" xfId="5" applyNumberFormat="1" applyFont="1" applyAlignment="1">
      <alignment vertical="center"/>
    </xf>
    <xf numFmtId="167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7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7" fontId="9" fillId="0" borderId="0" xfId="2" applyNumberFormat="1" applyFont="1" applyAlignment="1">
      <alignment vertical="center"/>
    </xf>
    <xf numFmtId="167" fontId="5" fillId="0" borderId="0" xfId="1" applyNumberFormat="1" applyFont="1" applyAlignment="1" applyProtection="1">
      <alignment horizontal="left" vertical="center"/>
    </xf>
    <xf numFmtId="169" fontId="5" fillId="0" borderId="0" xfId="3" applyNumberFormat="1" applyFont="1" applyAlignment="1" applyProtection="1">
      <alignment vertical="center"/>
      <protection locked="0"/>
    </xf>
    <xf numFmtId="170" fontId="5" fillId="0" borderId="0" xfId="1" applyNumberFormat="1" applyFont="1" applyAlignment="1" applyProtection="1">
      <alignment horizontal="left" vertical="center"/>
    </xf>
    <xf numFmtId="171" fontId="5" fillId="0" borderId="0" xfId="1" applyNumberFormat="1" applyFont="1" applyAlignment="1" applyProtection="1">
      <alignment vertical="center"/>
    </xf>
    <xf numFmtId="168" fontId="5" fillId="0" borderId="0" xfId="3" applyFont="1" applyAlignment="1">
      <alignment vertical="center"/>
    </xf>
    <xf numFmtId="168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horizontal="left" vertical="center"/>
    </xf>
    <xf numFmtId="169" fontId="14" fillId="0" borderId="0" xfId="3" applyNumberFormat="1" applyFont="1" applyAlignment="1" applyProtection="1">
      <alignment vertical="center"/>
      <protection locked="0"/>
    </xf>
    <xf numFmtId="172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6" fontId="5" fillId="0" borderId="0" xfId="2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6" fontId="16" fillId="0" borderId="0" xfId="1" applyNumberFormat="1" applyFont="1" applyAlignment="1" applyProtection="1">
      <alignment vertical="center"/>
    </xf>
    <xf numFmtId="167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7" fontId="5" fillId="0" borderId="0" xfId="1" applyNumberFormat="1" applyFont="1" applyAlignment="1" applyProtection="1">
      <alignment vertical="center"/>
    </xf>
    <xf numFmtId="167" fontId="17" fillId="0" borderId="0" xfId="2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6" fontId="5" fillId="0" borderId="0" xfId="2" applyFont="1" applyAlignment="1">
      <alignment vertical="center"/>
    </xf>
    <xf numFmtId="167" fontId="19" fillId="0" borderId="0" xfId="2" applyNumberFormat="1" applyFont="1" applyAlignment="1">
      <alignment vertical="center"/>
    </xf>
    <xf numFmtId="175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177" fontId="5" fillId="0" borderId="0" xfId="5" applyNumberFormat="1" applyFont="1" applyAlignment="1">
      <alignment vertical="center"/>
    </xf>
    <xf numFmtId="0" fontId="5" fillId="0" borderId="0" xfId="1" applyFont="1" applyAlignment="1" applyProtection="1">
      <alignment horizontal="left" vertical="center" indent="1"/>
    </xf>
    <xf numFmtId="176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7" fontId="5" fillId="0" borderId="0" xfId="2" applyNumberFormat="1" applyFont="1" applyFill="1" applyAlignment="1">
      <alignment vertical="center"/>
    </xf>
    <xf numFmtId="167" fontId="9" fillId="0" borderId="0" xfId="2" applyNumberFormat="1" applyFont="1" applyFill="1" applyAlignment="1">
      <alignment vertical="center"/>
    </xf>
    <xf numFmtId="169" fontId="5" fillId="0" borderId="0" xfId="3" applyNumberFormat="1" applyFont="1" applyFill="1" applyAlignment="1" applyProtection="1">
      <alignment vertical="center"/>
      <protection locked="0"/>
    </xf>
    <xf numFmtId="169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75" fontId="9" fillId="0" borderId="0" xfId="6" applyNumberFormat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69" fontId="5" fillId="0" borderId="0" xfId="1" applyNumberFormat="1" applyFont="1" applyAlignment="1" applyProtection="1">
      <alignment vertical="center"/>
    </xf>
    <xf numFmtId="43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167" fontId="9" fillId="0" borderId="0" xfId="2" applyNumberFormat="1" applyFont="1" applyFill="1" applyAlignment="1">
      <alignment horizontal="right" vertical="center"/>
    </xf>
    <xf numFmtId="0" fontId="5" fillId="0" borderId="0" xfId="1" applyFont="1" applyAlignment="1" applyProtection="1">
      <alignment horizontal="center" vertical="center"/>
    </xf>
    <xf numFmtId="175" fontId="5" fillId="0" borderId="0" xfId="6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44" fontId="5" fillId="0" borderId="0" xfId="1" applyNumberFormat="1" applyFont="1" applyAlignment="1" applyProtection="1">
      <alignment vertical="center"/>
    </xf>
    <xf numFmtId="167" fontId="17" fillId="0" borderId="0" xfId="2" applyNumberFormat="1" applyFont="1" applyFill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FF3AF00-1E66-4AC6-9820-98DC8F42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FB6800E-38EA-4F72-B94D-612059FC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4997582-9AB6-4DA1-B1F0-D3278B454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31F8FFF-1828-4564-8D07-61E7D4D3D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0453F07-F50B-479F-863F-96141C4D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F1065899-2248-4355-9E23-DE5F79E5F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625DAD8-AE0A-4F35-B274-0A3077F28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473CA67-783E-4E8A-9AD3-4D2542FEF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194" y="52181"/>
          <a:ext cx="125955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72B816E-E71C-4570-8E21-70926AEA0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ACBF73B-221C-4D17-86AC-36E83247B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BE8CDE9-2973-44F8-919A-1846D5AC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5394" y="52181"/>
          <a:ext cx="1196056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135344C-FCB8-4CEB-99DC-A068D191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E14A18E-970A-4F77-BF52-0ACB951E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09C3CC-2435-4721-8AE4-D407D093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2635EC5-0C4D-46C1-AA97-983AB7A2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C64C3C-EDFC-4FAF-AD58-A16E4DAF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95291B-5912-4302-9D74-2A757100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193242A-9EDA-4798-9F15-DD0F6FB9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83AD924-E3A1-4E88-8B8D-47AC6C7F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16" zoomScaleNormal="90" zoomScaleSheetLayoutView="100" workbookViewId="0">
      <selection activeCell="A28" sqref="A28"/>
    </sheetView>
  </sheetViews>
  <sheetFormatPr baseColWidth="10" defaultColWidth="8" defaultRowHeight="12.75" x14ac:dyDescent="0.25"/>
  <cols>
    <col min="1" max="1" width="87" style="20" customWidth="1"/>
    <col min="2" max="2" width="6.7109375" style="14" customWidth="1"/>
    <col min="3" max="3" width="28.140625" style="20" customWidth="1"/>
    <col min="4" max="4" width="13" style="20" bestFit="1" customWidth="1"/>
    <col min="5" max="5" width="21.5703125" style="20" bestFit="1" customWidth="1"/>
    <col min="6" max="6" width="12.140625" style="20" bestFit="1" customWidth="1"/>
    <col min="7" max="7" width="15.85546875" style="20" customWidth="1"/>
    <col min="8" max="16384" width="8" style="20"/>
  </cols>
  <sheetData>
    <row r="1" spans="1:9" s="19" customFormat="1" ht="15.75" x14ac:dyDescent="0.25">
      <c r="A1" s="17" t="s">
        <v>0</v>
      </c>
      <c r="B1" s="18"/>
      <c r="C1" s="18"/>
    </row>
    <row r="2" spans="1:9" s="19" customFormat="1" ht="15.75" x14ac:dyDescent="0.25">
      <c r="A2" s="17" t="s">
        <v>1</v>
      </c>
      <c r="B2" s="18"/>
      <c r="C2" s="18"/>
    </row>
    <row r="3" spans="1:9" x14ac:dyDescent="0.25">
      <c r="A3" s="17"/>
      <c r="B3" s="17"/>
      <c r="C3" s="17"/>
    </row>
    <row r="4" spans="1:9" s="22" customFormat="1" ht="14.25" x14ac:dyDescent="0.25">
      <c r="A4" s="17" t="s">
        <v>2</v>
      </c>
      <c r="B4" s="21"/>
      <c r="C4" s="21"/>
    </row>
    <row r="5" spans="1:9" s="22" customFormat="1" ht="14.25" x14ac:dyDescent="0.25">
      <c r="A5" s="17" t="s">
        <v>65</v>
      </c>
      <c r="B5" s="21"/>
      <c r="C5" s="21"/>
    </row>
    <row r="6" spans="1:9" s="21" customFormat="1" ht="14.25" x14ac:dyDescent="0.25">
      <c r="A6" s="23" t="s">
        <v>3</v>
      </c>
      <c r="B6" s="24"/>
      <c r="C6" s="24"/>
    </row>
    <row r="7" spans="1:9" s="17" customFormat="1" x14ac:dyDescent="0.25">
      <c r="B7" s="1"/>
    </row>
    <row r="8" spans="1:9" s="17" customFormat="1" x14ac:dyDescent="0.25">
      <c r="B8" s="1"/>
    </row>
    <row r="9" spans="1:9" x14ac:dyDescent="0.25">
      <c r="B9" s="1"/>
      <c r="C9" s="2">
        <v>44562</v>
      </c>
    </row>
    <row r="11" spans="1:9" x14ac:dyDescent="0.25">
      <c r="A11" s="20" t="s">
        <v>4</v>
      </c>
      <c r="B11" s="62"/>
    </row>
    <row r="12" spans="1:9" x14ac:dyDescent="0.25">
      <c r="A12" s="3" t="s">
        <v>5</v>
      </c>
      <c r="B12" s="62"/>
      <c r="C12" s="25">
        <v>63949.9</v>
      </c>
    </row>
    <row r="13" spans="1:9" x14ac:dyDescent="0.25">
      <c r="A13" s="3" t="s">
        <v>6</v>
      </c>
      <c r="B13" s="62"/>
      <c r="C13" s="25">
        <v>0</v>
      </c>
      <c r="G13" s="26"/>
      <c r="I13" s="27"/>
    </row>
    <row r="14" spans="1:9" x14ac:dyDescent="0.25">
      <c r="A14" s="3" t="s">
        <v>7</v>
      </c>
      <c r="B14" s="62"/>
      <c r="C14" s="25">
        <v>1569.6</v>
      </c>
    </row>
    <row r="15" spans="1:9" ht="13.5" customHeight="1" x14ac:dyDescent="0.25">
      <c r="A15" s="3" t="s">
        <v>8</v>
      </c>
      <c r="B15" s="62"/>
      <c r="C15" s="28">
        <v>710.2</v>
      </c>
      <c r="G15" s="26"/>
    </row>
    <row r="16" spans="1:9" ht="13.5" customHeight="1" x14ac:dyDescent="0.25">
      <c r="A16" s="29"/>
      <c r="B16" s="62"/>
      <c r="C16" s="30">
        <f>SUM(C12:C15)</f>
        <v>66229.7</v>
      </c>
      <c r="G16" s="26"/>
    </row>
    <row r="17" spans="1:7" x14ac:dyDescent="0.25">
      <c r="A17" s="31"/>
      <c r="B17" s="62"/>
      <c r="C17" s="25"/>
    </row>
    <row r="18" spans="1:7" x14ac:dyDescent="0.25">
      <c r="A18" s="3" t="s">
        <v>9</v>
      </c>
      <c r="B18" s="62"/>
      <c r="G18" s="26"/>
    </row>
    <row r="19" spans="1:7" x14ac:dyDescent="0.25">
      <c r="A19" s="3" t="s">
        <v>10</v>
      </c>
      <c r="B19" s="62"/>
      <c r="C19" s="25">
        <v>7273.8</v>
      </c>
    </row>
    <row r="20" spans="1:7" ht="15" x14ac:dyDescent="0.25">
      <c r="A20" s="3" t="s">
        <v>11</v>
      </c>
      <c r="B20" s="62"/>
      <c r="C20" s="28">
        <v>6268.1</v>
      </c>
      <c r="G20" s="26"/>
    </row>
    <row r="21" spans="1:7" x14ac:dyDescent="0.25">
      <c r="A21" s="3"/>
      <c r="B21" s="81"/>
      <c r="C21" s="30">
        <f>SUM(C19:C20)</f>
        <v>13541.900000000001</v>
      </c>
      <c r="G21" s="26"/>
    </row>
    <row r="22" spans="1:7" x14ac:dyDescent="0.25">
      <c r="A22" s="3"/>
      <c r="B22" s="62"/>
      <c r="C22" s="25"/>
    </row>
    <row r="23" spans="1:7" x14ac:dyDescent="0.25">
      <c r="A23" s="3" t="s">
        <v>12</v>
      </c>
      <c r="B23" s="62"/>
      <c r="C23" s="25">
        <f>SUM(C16-C21)</f>
        <v>52687.799999999996</v>
      </c>
      <c r="D23" s="32"/>
    </row>
    <row r="24" spans="1:7" x14ac:dyDescent="0.25">
      <c r="A24" s="3"/>
      <c r="B24" s="62"/>
      <c r="C24" s="25"/>
      <c r="G24" s="93"/>
    </row>
    <row r="25" spans="1:7" x14ac:dyDescent="0.25">
      <c r="A25" s="3" t="s">
        <v>13</v>
      </c>
      <c r="B25" s="62"/>
      <c r="C25" s="25"/>
      <c r="G25" s="93"/>
    </row>
    <row r="26" spans="1:7" ht="15" x14ac:dyDescent="0.25">
      <c r="A26" s="3" t="s">
        <v>14</v>
      </c>
      <c r="B26" s="62"/>
      <c r="C26" s="28">
        <v>-14151.3</v>
      </c>
      <c r="E26" s="33"/>
    </row>
    <row r="27" spans="1:7" x14ac:dyDescent="0.25">
      <c r="A27" s="3"/>
      <c r="B27" s="62"/>
      <c r="C27" s="25"/>
      <c r="E27" s="33"/>
    </row>
    <row r="28" spans="1:7" x14ac:dyDescent="0.25">
      <c r="A28" s="3" t="s">
        <v>15</v>
      </c>
      <c r="B28" s="62"/>
      <c r="C28" s="25">
        <f>+C23-C26</f>
        <v>66839.099999999991</v>
      </c>
      <c r="E28" s="34"/>
    </row>
    <row r="29" spans="1:7" x14ac:dyDescent="0.25">
      <c r="A29" s="3"/>
      <c r="B29" s="62"/>
      <c r="C29" s="25"/>
    </row>
    <row r="31" spans="1:7" x14ac:dyDescent="0.25">
      <c r="A31" s="3"/>
      <c r="B31" s="62"/>
      <c r="C31" s="25"/>
      <c r="E31" s="4"/>
      <c r="F31" s="5"/>
      <c r="G31" s="5"/>
    </row>
    <row r="32" spans="1:7" x14ac:dyDescent="0.25">
      <c r="A32" s="3" t="s">
        <v>16</v>
      </c>
      <c r="B32" s="62"/>
      <c r="C32" s="25">
        <v>14850.5</v>
      </c>
      <c r="E32" s="6"/>
      <c r="F32" s="7"/>
      <c r="G32" s="7"/>
    </row>
    <row r="33" spans="1:7" x14ac:dyDescent="0.25">
      <c r="A33" s="3" t="s">
        <v>17</v>
      </c>
      <c r="B33" s="62"/>
      <c r="C33" s="25">
        <v>2</v>
      </c>
      <c r="E33" s="6"/>
      <c r="F33" s="7"/>
      <c r="G33" s="7"/>
    </row>
    <row r="34" spans="1:7" x14ac:dyDescent="0.25">
      <c r="A34" s="3"/>
      <c r="B34" s="62"/>
      <c r="C34" s="25"/>
      <c r="E34" s="6"/>
      <c r="F34" s="7"/>
      <c r="G34" s="7"/>
    </row>
    <row r="35" spans="1:7" x14ac:dyDescent="0.25">
      <c r="A35" s="3" t="s">
        <v>18</v>
      </c>
      <c r="B35" s="62"/>
      <c r="C35" s="25">
        <v>11267.5</v>
      </c>
      <c r="E35" s="6"/>
      <c r="F35" s="8"/>
      <c r="G35" s="8"/>
    </row>
    <row r="36" spans="1:7" x14ac:dyDescent="0.25">
      <c r="A36" s="3"/>
      <c r="B36" s="62"/>
      <c r="C36" s="25"/>
      <c r="E36" s="6"/>
      <c r="F36" s="7"/>
      <c r="G36" s="7"/>
    </row>
    <row r="37" spans="1:7" x14ac:dyDescent="0.25">
      <c r="A37" s="3" t="s">
        <v>19</v>
      </c>
      <c r="B37" s="62"/>
      <c r="E37" s="6"/>
      <c r="F37" s="8"/>
      <c r="G37" s="8"/>
    </row>
    <row r="38" spans="1:7" x14ac:dyDescent="0.25">
      <c r="A38" s="3" t="s">
        <v>20</v>
      </c>
      <c r="B38" s="62"/>
      <c r="C38" s="25">
        <v>1590.1</v>
      </c>
      <c r="E38" s="6"/>
      <c r="F38" s="8"/>
      <c r="G38" s="8"/>
    </row>
    <row r="39" spans="1:7" x14ac:dyDescent="0.25">
      <c r="A39" s="3" t="s">
        <v>21</v>
      </c>
      <c r="B39" s="62"/>
      <c r="C39" s="25">
        <v>489.8</v>
      </c>
      <c r="E39" s="6"/>
      <c r="F39" s="7"/>
      <c r="G39" s="8"/>
    </row>
    <row r="40" spans="1:7" x14ac:dyDescent="0.25">
      <c r="A40" s="3" t="s">
        <v>22</v>
      </c>
      <c r="B40" s="62"/>
      <c r="C40" s="25">
        <v>7384.2</v>
      </c>
      <c r="E40" s="6"/>
      <c r="F40" s="7"/>
      <c r="G40" s="7"/>
    </row>
    <row r="41" spans="1:7" ht="15" x14ac:dyDescent="0.25">
      <c r="A41" s="3" t="s">
        <v>23</v>
      </c>
      <c r="B41" s="62"/>
      <c r="C41" s="28">
        <v>1927.4</v>
      </c>
      <c r="D41" s="47"/>
      <c r="E41" s="6"/>
      <c r="F41" s="9"/>
      <c r="G41" s="9"/>
    </row>
    <row r="42" spans="1:7" x14ac:dyDescent="0.25">
      <c r="A42" s="3"/>
      <c r="B42" s="62"/>
      <c r="C42" s="25">
        <f>SUM(C38:C41)</f>
        <v>11391.5</v>
      </c>
      <c r="E42" s="6"/>
      <c r="F42" s="8"/>
      <c r="G42" s="8"/>
    </row>
    <row r="43" spans="1:7" x14ac:dyDescent="0.25">
      <c r="A43" s="3"/>
      <c r="B43" s="62"/>
      <c r="C43" s="25"/>
      <c r="E43" s="10"/>
      <c r="F43" s="11"/>
      <c r="G43" s="11"/>
    </row>
    <row r="44" spans="1:7" x14ac:dyDescent="0.25">
      <c r="A44" s="3" t="s">
        <v>24</v>
      </c>
      <c r="B44" s="62"/>
      <c r="C44" s="25">
        <f>+C28+C32+C33+C35-C42</f>
        <v>81567.599999999991</v>
      </c>
      <c r="E44" s="12"/>
      <c r="F44" s="8"/>
      <c r="G44" s="8"/>
    </row>
    <row r="45" spans="1:7" s="3" customFormat="1" x14ac:dyDescent="0.25">
      <c r="B45" s="62"/>
      <c r="C45" s="25"/>
      <c r="E45" s="35"/>
      <c r="F45" s="36"/>
    </row>
    <row r="46" spans="1:7" s="3" customFormat="1" x14ac:dyDescent="0.25">
      <c r="A46" s="3" t="s">
        <v>25</v>
      </c>
      <c r="B46" s="62"/>
      <c r="C46" s="25"/>
    </row>
    <row r="47" spans="1:7" s="3" customFormat="1" ht="15" x14ac:dyDescent="0.25">
      <c r="A47" s="3" t="s">
        <v>26</v>
      </c>
      <c r="B47" s="62"/>
      <c r="C47" s="28">
        <v>0</v>
      </c>
      <c r="E47" s="35"/>
    </row>
    <row r="48" spans="1:7" s="3" customFormat="1" x14ac:dyDescent="0.25">
      <c r="A48" s="37"/>
      <c r="B48" s="62"/>
      <c r="C48" s="25"/>
    </row>
    <row r="49" spans="1:3" s="3" customFormat="1" ht="15" x14ac:dyDescent="0.25">
      <c r="A49" s="3" t="s">
        <v>27</v>
      </c>
      <c r="B49" s="1"/>
      <c r="C49" s="38">
        <f>+C44+C47</f>
        <v>81567.599999999991</v>
      </c>
    </row>
    <row r="50" spans="1:3" s="3" customFormat="1" x14ac:dyDescent="0.25">
      <c r="B50" s="62"/>
      <c r="C50" s="25"/>
    </row>
    <row r="53" spans="1:3" x14ac:dyDescent="0.25">
      <c r="C53" s="61"/>
    </row>
    <row r="60" spans="1:3" x14ac:dyDescent="0.25">
      <c r="B60" s="62"/>
      <c r="C60" s="39"/>
    </row>
    <row r="61" spans="1:3" x14ac:dyDescent="0.25">
      <c r="B61" s="62"/>
      <c r="C61" s="39"/>
    </row>
    <row r="62" spans="1:3" x14ac:dyDescent="0.25">
      <c r="B62" s="62"/>
      <c r="C62" s="39"/>
    </row>
    <row r="63" spans="1:3" x14ac:dyDescent="0.25">
      <c r="B63" s="62"/>
      <c r="C63" s="39"/>
    </row>
    <row r="64" spans="1:3" x14ac:dyDescent="0.25">
      <c r="B64" s="62"/>
      <c r="C64" s="39"/>
    </row>
    <row r="65" spans="1:3" x14ac:dyDescent="0.25">
      <c r="B65" s="62"/>
      <c r="C65" s="39"/>
    </row>
    <row r="66" spans="1:3" s="3" customFormat="1" x14ac:dyDescent="0.25">
      <c r="A66" s="20"/>
      <c r="B66" s="62"/>
      <c r="C66" s="39"/>
    </row>
    <row r="67" spans="1:3" x14ac:dyDescent="0.25">
      <c r="B67" s="62"/>
      <c r="C67" s="39"/>
    </row>
    <row r="68" spans="1:3" x14ac:dyDescent="0.25">
      <c r="B68" s="62"/>
      <c r="C68" s="39"/>
    </row>
    <row r="69" spans="1:3" x14ac:dyDescent="0.25">
      <c r="B69" s="62"/>
      <c r="C69" s="39"/>
    </row>
    <row r="70" spans="1:3" x14ac:dyDescent="0.25">
      <c r="B70" s="62"/>
      <c r="C70" s="39"/>
    </row>
    <row r="71" spans="1:3" x14ac:dyDescent="0.25">
      <c r="B71" s="62"/>
      <c r="C71" s="39"/>
    </row>
    <row r="72" spans="1:3" x14ac:dyDescent="0.25">
      <c r="B72" s="62"/>
      <c r="C72" s="39"/>
    </row>
    <row r="73" spans="1:3" x14ac:dyDescent="0.25">
      <c r="B73" s="62"/>
      <c r="C73" s="39"/>
    </row>
    <row r="74" spans="1:3" x14ac:dyDescent="0.25">
      <c r="B74" s="62"/>
      <c r="C74" s="39"/>
    </row>
    <row r="75" spans="1:3" x14ac:dyDescent="0.25">
      <c r="B75" s="62"/>
      <c r="C75" s="39"/>
    </row>
    <row r="76" spans="1:3" x14ac:dyDescent="0.25">
      <c r="B76" s="62"/>
      <c r="C76" s="39"/>
    </row>
    <row r="77" spans="1:3" x14ac:dyDescent="0.25">
      <c r="B77" s="62"/>
      <c r="C77" s="39"/>
    </row>
    <row r="78" spans="1:3" x14ac:dyDescent="0.25">
      <c r="B78" s="62"/>
      <c r="C78" s="39"/>
    </row>
    <row r="79" spans="1:3" x14ac:dyDescent="0.25">
      <c r="B79" s="62"/>
      <c r="C79" s="39"/>
    </row>
    <row r="80" spans="1:3" x14ac:dyDescent="0.25">
      <c r="B80" s="62"/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FDF-8B3E-4661-8C75-F8AB487FD8B3}">
  <dimension ref="A1:I43"/>
  <sheetViews>
    <sheetView topLeftCell="B21" zoomScale="70" zoomScaleNormal="70" workbookViewId="0">
      <selection activeCell="B21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80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4" t="s">
        <v>30</v>
      </c>
      <c r="C9" s="94"/>
      <c r="D9" s="94"/>
      <c r="G9" s="94" t="s">
        <v>30</v>
      </c>
      <c r="H9" s="94"/>
      <c r="I9" s="94"/>
    </row>
    <row r="10" spans="1:9" s="17" customFormat="1" ht="25.5" x14ac:dyDescent="0.25">
      <c r="A10" s="40" t="s">
        <v>31</v>
      </c>
      <c r="B10" s="13" t="s">
        <v>81</v>
      </c>
      <c r="C10" s="13" t="s">
        <v>78</v>
      </c>
      <c r="D10" s="13" t="s">
        <v>32</v>
      </c>
      <c r="F10" s="40" t="s">
        <v>33</v>
      </c>
      <c r="G10" s="13" t="s">
        <v>81</v>
      </c>
      <c r="H10" s="13" t="s">
        <v>78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415037.4</v>
      </c>
      <c r="C12" s="30">
        <v>394973</v>
      </c>
      <c r="D12" s="30">
        <f>+B12-C12</f>
        <v>20064.400000000023</v>
      </c>
      <c r="F12" s="46" t="s">
        <v>69</v>
      </c>
      <c r="G12" s="42">
        <f>+G14+G15</f>
        <v>849030.4</v>
      </c>
      <c r="H12" s="42">
        <f>+H14+H15</f>
        <v>842092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507516</v>
      </c>
      <c r="C14" s="43">
        <f>SUM(C16:C19)</f>
        <v>492969.9</v>
      </c>
      <c r="D14" s="43">
        <f>+B14-C14</f>
        <v>14546.099999999977</v>
      </c>
      <c r="F14" s="46" t="s">
        <v>58</v>
      </c>
      <c r="G14" s="30">
        <v>1280.9000000000001</v>
      </c>
      <c r="H14" s="30">
        <v>1341.5</v>
      </c>
      <c r="I14" s="55">
        <f>+G14-H14</f>
        <v>-60.599999999999909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847749.5</v>
      </c>
      <c r="H15" s="25">
        <v>840750.5</v>
      </c>
      <c r="I15" s="55">
        <f>+G15-H15</f>
        <v>6999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507516</v>
      </c>
      <c r="C17" s="25">
        <v>492969.9</v>
      </c>
      <c r="D17" s="25">
        <f t="shared" si="0"/>
        <v>14546.099999999977</v>
      </c>
      <c r="E17" s="39"/>
      <c r="F17" s="76" t="s">
        <v>35</v>
      </c>
      <c r="G17" s="25">
        <v>1012060.6</v>
      </c>
      <c r="H17" s="25">
        <v>1004902.3</v>
      </c>
      <c r="I17" s="25">
        <f>+G17-H17</f>
        <v>7158.2999999999302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35015.699999999997</v>
      </c>
      <c r="H19" s="25">
        <v>36463.800000000003</v>
      </c>
      <c r="I19" s="25">
        <f>+G19-H19</f>
        <v>-1448.1000000000058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6533908.3000000007</v>
      </c>
      <c r="C21" s="25">
        <f>SUM(C23:C25)</f>
        <v>6587456.5999999996</v>
      </c>
      <c r="D21" s="25">
        <f>+B21-C21</f>
        <v>-53548.299999998882</v>
      </c>
      <c r="F21" s="77" t="s">
        <v>41</v>
      </c>
      <c r="G21" s="42">
        <v>3511</v>
      </c>
      <c r="H21" s="42">
        <v>3466.5</v>
      </c>
      <c r="I21" s="25">
        <f>+G21-H21</f>
        <v>44.5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7884124.2000000002</v>
      </c>
      <c r="C23" s="25">
        <v>7902809.7999999998</v>
      </c>
      <c r="D23" s="25">
        <f>+B23-C23</f>
        <v>-18685.599999999627</v>
      </c>
      <c r="F23" s="3" t="s">
        <v>47</v>
      </c>
      <c r="G23" s="25">
        <v>1180.5</v>
      </c>
      <c r="H23" s="25">
        <v>1284.2</v>
      </c>
      <c r="I23" s="25">
        <f>+G23-H23</f>
        <v>-103.70000000000005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-1350215.9</v>
      </c>
      <c r="C25" s="25">
        <v>-1315353.2</v>
      </c>
      <c r="D25" s="25">
        <f>+B25-C25</f>
        <v>-34862.699999999953</v>
      </c>
      <c r="F25" s="3" t="s">
        <v>45</v>
      </c>
      <c r="G25" s="16">
        <v>1058983.8</v>
      </c>
      <c r="H25" s="16">
        <v>1097930.1000000001</v>
      </c>
      <c r="I25" s="57">
        <f>+G25-H25</f>
        <v>-38946.300000000047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134432</v>
      </c>
      <c r="C27" s="48">
        <v>111059.8</v>
      </c>
      <c r="D27" s="25">
        <f>+B27-C27</f>
        <v>23372.199999999997</v>
      </c>
      <c r="E27" s="39"/>
      <c r="F27" s="3" t="s">
        <v>49</v>
      </c>
      <c r="G27" s="16">
        <f>SUM(G14:G26)</f>
        <v>2959782</v>
      </c>
      <c r="H27" s="16">
        <f>SUM(H14:H26)</f>
        <v>2986138.9000000004</v>
      </c>
      <c r="I27" s="16">
        <f>+G27-H27</f>
        <v>-26356.900000000373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34145.5</v>
      </c>
      <c r="C30" s="48">
        <v>34245.9</v>
      </c>
      <c r="D30" s="25">
        <f>+B30-C30</f>
        <v>-100.40000000000146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2000460.9</v>
      </c>
      <c r="I31" s="58">
        <f t="shared" ref="I31:I36" si="1">+G31-H31</f>
        <v>167288.5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1843906.6</v>
      </c>
      <c r="I32" s="58">
        <f t="shared" si="1"/>
        <v>-167288.5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4226.7</v>
      </c>
      <c r="C34" s="48">
        <v>4054.1</v>
      </c>
      <c r="D34" s="25">
        <f>+B34-C34</f>
        <v>172.59999999999991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605.20000000000005</v>
      </c>
      <c r="C36" s="51">
        <v>1737.3</v>
      </c>
      <c r="D36" s="51">
        <f>+B36-C36</f>
        <v>-1132.0999999999999</v>
      </c>
      <c r="E36" s="39"/>
      <c r="F36" s="3" t="s">
        <v>24</v>
      </c>
      <c r="G36" s="85">
        <v>114141.4</v>
      </c>
      <c r="H36" s="16">
        <v>84410</v>
      </c>
      <c r="I36" s="57">
        <f t="shared" si="1"/>
        <v>29731.399999999994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4670089.1000000006</v>
      </c>
      <c r="H38" s="16">
        <f>SUM(H31:H37)</f>
        <v>4640357.7</v>
      </c>
      <c r="I38" s="16">
        <f>+G38-H38</f>
        <v>29731.400000000373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7629871.1000000015</v>
      </c>
      <c r="C40" s="38">
        <f>+C36+C34+C32+C30+C27+C21+C14+C12</f>
        <v>7626496.5999999996</v>
      </c>
      <c r="D40" s="38">
        <f>+B40-C40</f>
        <v>3374.5000000018626</v>
      </c>
      <c r="E40" s="39"/>
      <c r="F40" s="3" t="s">
        <v>57</v>
      </c>
      <c r="G40" s="38">
        <f>+G27+G38</f>
        <v>7629871.1000000006</v>
      </c>
      <c r="H40" s="38">
        <f>+H27+H38</f>
        <v>7626496.6000000006</v>
      </c>
      <c r="I40" s="38">
        <f>+G40-H40</f>
        <v>3374.5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C06A-1461-4239-B4C2-D76160E1441F}">
  <dimension ref="A1:C144"/>
  <sheetViews>
    <sheetView topLeftCell="A34" workbookViewId="0">
      <selection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6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82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44713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70416</v>
      </c>
    </row>
    <row r="13" spans="1:3" x14ac:dyDescent="0.25">
      <c r="A13" s="3" t="s">
        <v>6</v>
      </c>
      <c r="C13" s="69">
        <v>-0.9</v>
      </c>
    </row>
    <row r="14" spans="1:3" x14ac:dyDescent="0.25">
      <c r="A14" s="3" t="s">
        <v>7</v>
      </c>
      <c r="C14" s="25">
        <v>2973</v>
      </c>
    </row>
    <row r="15" spans="1:3" ht="13.5" customHeight="1" x14ac:dyDescent="0.25">
      <c r="A15" s="3" t="s">
        <v>8</v>
      </c>
      <c r="C15" s="28">
        <v>1041.3</v>
      </c>
    </row>
    <row r="16" spans="1:3" ht="13.5" customHeight="1" x14ac:dyDescent="0.25">
      <c r="A16" s="29"/>
      <c r="C16" s="30">
        <f>SUM(C12:C15)</f>
        <v>74429.400000000009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7124.6</v>
      </c>
    </row>
    <row r="20" spans="1:3" ht="15" x14ac:dyDescent="0.25">
      <c r="A20" s="3" t="s">
        <v>11</v>
      </c>
      <c r="C20" s="28">
        <v>9137.4</v>
      </c>
    </row>
    <row r="21" spans="1:3" x14ac:dyDescent="0.25">
      <c r="A21" s="3"/>
      <c r="C21" s="30">
        <f>SUM(C19:C20)</f>
        <v>16262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58167.400000000009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34811.699999999997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23355.700000000012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16856.099999999999</v>
      </c>
    </row>
    <row r="33" spans="1:3" x14ac:dyDescent="0.25">
      <c r="A33" s="3" t="s">
        <v>17</v>
      </c>
      <c r="C33" s="25">
        <v>384.4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7280.3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1840.2</v>
      </c>
    </row>
    <row r="39" spans="1:3" x14ac:dyDescent="0.25">
      <c r="A39" s="3" t="s">
        <v>21</v>
      </c>
      <c r="C39" s="25">
        <v>470</v>
      </c>
    </row>
    <row r="40" spans="1:3" x14ac:dyDescent="0.25">
      <c r="A40" s="3" t="s">
        <v>22</v>
      </c>
      <c r="C40" s="25">
        <v>25592.799999999999</v>
      </c>
    </row>
    <row r="41" spans="1:3" ht="15" x14ac:dyDescent="0.25">
      <c r="A41" s="3" t="s">
        <v>23</v>
      </c>
      <c r="C41" s="70">
        <v>2908.5</v>
      </c>
    </row>
    <row r="42" spans="1:3" x14ac:dyDescent="0.25">
      <c r="A42" s="3"/>
      <c r="C42" s="25">
        <f>SUM(C38:C41)</f>
        <v>30811.5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17065.000000000015</v>
      </c>
    </row>
    <row r="45" spans="1:3" s="3" customFormat="1" x14ac:dyDescent="0.25">
      <c r="B45" s="86"/>
      <c r="C45" s="25"/>
    </row>
    <row r="46" spans="1:3" s="3" customFormat="1" x14ac:dyDescent="0.25">
      <c r="A46" s="3" t="s">
        <v>25</v>
      </c>
      <c r="B46" s="86"/>
      <c r="C46" s="25"/>
    </row>
    <row r="47" spans="1:3" s="3" customFormat="1" ht="15" x14ac:dyDescent="0.25">
      <c r="A47" s="3" t="s">
        <v>26</v>
      </c>
      <c r="B47" s="86"/>
      <c r="C47" s="28">
        <v>0</v>
      </c>
    </row>
    <row r="48" spans="1:3" s="3" customFormat="1" x14ac:dyDescent="0.25">
      <c r="A48" s="37"/>
      <c r="B48" s="86"/>
      <c r="C48" s="25"/>
    </row>
    <row r="49" spans="1:3" s="3" customFormat="1" ht="15" x14ac:dyDescent="0.25">
      <c r="A49" s="3" t="s">
        <v>27</v>
      </c>
      <c r="B49" s="1"/>
      <c r="C49" s="38">
        <f>+C44+C47</f>
        <v>17065.000000000015</v>
      </c>
    </row>
    <row r="50" spans="1:3" s="3" customFormat="1" x14ac:dyDescent="0.25">
      <c r="B50" s="86"/>
      <c r="C50" s="25"/>
    </row>
    <row r="51" spans="1:3" x14ac:dyDescent="0.25">
      <c r="C51" s="87"/>
    </row>
    <row r="52" spans="1:3" x14ac:dyDescent="0.25">
      <c r="C52" s="82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6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75A8-EA5C-4E92-8E57-4E4988B442FE}">
  <dimension ref="A1:I144"/>
  <sheetViews>
    <sheetView topLeftCell="C22" workbookViewId="0">
      <selection activeCell="G31" sqref="G31:G3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83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4" t="s">
        <v>30</v>
      </c>
      <c r="C9" s="94"/>
      <c r="D9" s="94"/>
      <c r="G9" s="94" t="s">
        <v>30</v>
      </c>
      <c r="H9" s="94"/>
      <c r="I9" s="94"/>
    </row>
    <row r="10" spans="1:9" s="17" customFormat="1" ht="25.5" x14ac:dyDescent="0.25">
      <c r="A10" s="40" t="s">
        <v>31</v>
      </c>
      <c r="B10" s="13" t="s">
        <v>84</v>
      </c>
      <c r="C10" s="13" t="s">
        <v>81</v>
      </c>
      <c r="D10" s="13" t="s">
        <v>32</v>
      </c>
      <c r="F10" s="40" t="s">
        <v>33</v>
      </c>
      <c r="G10" s="13" t="s">
        <v>84</v>
      </c>
      <c r="H10" s="13" t="s">
        <v>81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635704.5</v>
      </c>
      <c r="C12" s="30">
        <v>415037.4</v>
      </c>
      <c r="D12" s="30">
        <f>+B12-C12</f>
        <v>220667.09999999998</v>
      </c>
      <c r="F12" s="46" t="s">
        <v>69</v>
      </c>
      <c r="G12" s="42">
        <v>847829.6</v>
      </c>
      <c r="H12" s="42">
        <f>+H14+H15</f>
        <v>849030.4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521870.5</v>
      </c>
      <c r="C14" s="43">
        <f>SUM(C16:C19)</f>
        <v>507516</v>
      </c>
      <c r="D14" s="43">
        <f>+B14-C14</f>
        <v>14354.5</v>
      </c>
      <c r="F14" s="46" t="s">
        <v>58</v>
      </c>
      <c r="G14" s="30">
        <v>1280.9000000000001</v>
      </c>
      <c r="H14" s="30">
        <v>1280.9000000000001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846548.7</v>
      </c>
      <c r="H15" s="25">
        <v>847749.5</v>
      </c>
      <c r="I15" s="55">
        <f>+G15-H15</f>
        <v>-1200.8000000000466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521870.5</v>
      </c>
      <c r="C17" s="25">
        <v>507516</v>
      </c>
      <c r="D17" s="25">
        <f t="shared" si="0"/>
        <v>14354.5</v>
      </c>
      <c r="E17" s="39"/>
      <c r="F17" s="76" t="s">
        <v>35</v>
      </c>
      <c r="G17" s="25">
        <v>1036452.9</v>
      </c>
      <c r="H17" s="25">
        <v>1012060.6</v>
      </c>
      <c r="I17" s="25">
        <f>+G17-H17</f>
        <v>24392.300000000047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34005</v>
      </c>
      <c r="H19" s="25">
        <v>35015.699999999997</v>
      </c>
      <c r="I19" s="25">
        <f>+G19-H19</f>
        <v>-1010.6999999999971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6453948.4000000004</v>
      </c>
      <c r="C21" s="25">
        <f>SUM(C23:C25)</f>
        <v>6533908.3000000007</v>
      </c>
      <c r="D21" s="25">
        <f>+B21-C21</f>
        <v>-79959.900000000373</v>
      </c>
      <c r="F21" s="77" t="s">
        <v>41</v>
      </c>
      <c r="G21" s="42">
        <v>2733.6</v>
      </c>
      <c r="H21" s="42">
        <v>3511</v>
      </c>
      <c r="I21" s="25">
        <f>+G21-H21</f>
        <v>-777.40000000000009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7777736.7000000002</v>
      </c>
      <c r="C23" s="25">
        <v>7884124.2000000002</v>
      </c>
      <c r="D23" s="25">
        <f>+B23-C23</f>
        <v>-106387.5</v>
      </c>
      <c r="F23" s="3" t="s">
        <v>47</v>
      </c>
      <c r="G23" s="25">
        <v>1281.3</v>
      </c>
      <c r="H23" s="25">
        <v>1180.5</v>
      </c>
      <c r="I23" s="25">
        <f>+G23-H23</f>
        <v>100.79999999999995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-1323788.3</v>
      </c>
      <c r="C25" s="25">
        <v>-1350215.9</v>
      </c>
      <c r="D25" s="25">
        <f>+B25-C25</f>
        <v>26427.59999999986</v>
      </c>
      <c r="F25" s="3" t="s">
        <v>45</v>
      </c>
      <c r="G25" s="16">
        <v>1170229.2</v>
      </c>
      <c r="H25" s="16">
        <v>1058983.8</v>
      </c>
      <c r="I25" s="57">
        <f>+G25-H25</f>
        <v>111245.39999999991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128720.7</v>
      </c>
      <c r="C27" s="48">
        <v>134432</v>
      </c>
      <c r="D27" s="25">
        <f>+B27-C27</f>
        <v>-5711.3000000000029</v>
      </c>
      <c r="E27" s="39"/>
      <c r="F27" s="3" t="s">
        <v>49</v>
      </c>
      <c r="G27" s="16">
        <f>SUM(G14:G26)</f>
        <v>3092531.6</v>
      </c>
      <c r="H27" s="16">
        <f>SUM(H14:H26)</f>
        <v>2959782</v>
      </c>
      <c r="I27" s="16">
        <f>+G27-H27</f>
        <v>132749.60000000009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34051.199999999997</v>
      </c>
      <c r="C30" s="48">
        <v>34145.5</v>
      </c>
      <c r="D30" s="25">
        <f>+B30-C30</f>
        <v>-94.30000000000291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3858.8</v>
      </c>
      <c r="C34" s="48">
        <v>4226.7</v>
      </c>
      <c r="D34" s="25">
        <f>+B34-C34</f>
        <v>-367.89999999999964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1531.6</v>
      </c>
      <c r="C36" s="51">
        <v>605.20000000000005</v>
      </c>
      <c r="D36" s="51">
        <f>+B36-C36</f>
        <v>926.39999999999986</v>
      </c>
      <c r="E36" s="39"/>
      <c r="F36" s="3" t="s">
        <v>24</v>
      </c>
      <c r="G36" s="85">
        <v>131206.39999999999</v>
      </c>
      <c r="H36" s="85">
        <v>114141.4</v>
      </c>
      <c r="I36" s="57">
        <f t="shared" si="1"/>
        <v>17065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4687154.1000000006</v>
      </c>
      <c r="H38" s="16">
        <f>SUM(H31:H37)</f>
        <v>4670089.1000000006</v>
      </c>
      <c r="I38" s="16">
        <f>+G38-H38</f>
        <v>17065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7779685.7000000002</v>
      </c>
      <c r="C40" s="38">
        <f>+C36+C34+C32+C30+C27+C21+C14+C12</f>
        <v>7629871.1000000015</v>
      </c>
      <c r="D40" s="38">
        <f>+B40-C40</f>
        <v>149814.5999999987</v>
      </c>
      <c r="E40" s="39"/>
      <c r="F40" s="3" t="s">
        <v>57</v>
      </c>
      <c r="G40" s="38">
        <f>+G27+G38</f>
        <v>7779685.7000000011</v>
      </c>
      <c r="H40" s="38">
        <f>+H27+H38</f>
        <v>7629871.1000000006</v>
      </c>
      <c r="I40" s="38">
        <f>+G40-H40</f>
        <v>149814.60000000056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  <row r="49" s="20" customFormat="1" x14ac:dyDescent="0.25"/>
    <row r="50" s="20" customFormat="1" x14ac:dyDescent="0.25"/>
    <row r="51" s="20" customFormat="1" x14ac:dyDescent="0.25"/>
    <row r="52" s="20" customFormat="1" x14ac:dyDescent="0.25"/>
    <row r="53" s="20" customFormat="1" x14ac:dyDescent="0.25"/>
    <row r="60" s="20" customFormat="1" x14ac:dyDescent="0.25"/>
    <row r="61" s="20" customFormat="1" x14ac:dyDescent="0.25"/>
    <row r="62" s="20" customFormat="1" x14ac:dyDescent="0.25"/>
    <row r="63" s="20" customFormat="1" x14ac:dyDescent="0.25"/>
    <row r="64" s="20" customFormat="1" x14ac:dyDescent="0.25"/>
    <row r="65" s="20" customFormat="1" x14ac:dyDescent="0.25"/>
    <row r="66" s="20" customFormat="1" x14ac:dyDescent="0.25"/>
    <row r="67" s="20" customFormat="1" x14ac:dyDescent="0.25"/>
    <row r="68" s="20" customFormat="1" x14ac:dyDescent="0.25"/>
    <row r="69" s="20" customFormat="1" x14ac:dyDescent="0.25"/>
    <row r="70" s="20" customFormat="1" x14ac:dyDescent="0.25"/>
    <row r="71" s="20" customFormat="1" x14ac:dyDescent="0.25"/>
    <row r="72" s="20" customFormat="1" x14ac:dyDescent="0.25"/>
    <row r="73" s="20" customFormat="1" x14ac:dyDescent="0.25"/>
    <row r="74" s="20" customFormat="1" x14ac:dyDescent="0.25"/>
    <row r="75" s="20" customFormat="1" x14ac:dyDescent="0.25"/>
    <row r="76" s="20" customFormat="1" x14ac:dyDescent="0.25"/>
    <row r="77" s="20" customFormat="1" x14ac:dyDescent="0.25"/>
    <row r="78" s="20" customFormat="1" x14ac:dyDescent="0.25"/>
    <row r="79" s="20" customFormat="1" x14ac:dyDescent="0.25"/>
    <row r="80" s="20" customFormat="1" x14ac:dyDescent="0.25"/>
    <row r="81" s="20" customFormat="1" x14ac:dyDescent="0.25"/>
    <row r="82" s="20" customFormat="1" x14ac:dyDescent="0.25"/>
    <row r="83" s="20" customFormat="1" x14ac:dyDescent="0.25"/>
    <row r="84" s="20" customFormat="1" x14ac:dyDescent="0.25"/>
    <row r="85" s="20" customFormat="1" x14ac:dyDescent="0.25"/>
    <row r="86" s="20" customFormat="1" x14ac:dyDescent="0.25"/>
    <row r="87" s="20" customFormat="1" x14ac:dyDescent="0.25"/>
    <row r="88" s="20" customFormat="1" x14ac:dyDescent="0.25"/>
    <row r="89" s="20" customFormat="1" x14ac:dyDescent="0.25"/>
    <row r="90" s="20" customFormat="1" x14ac:dyDescent="0.25"/>
    <row r="91" s="20" customFormat="1" x14ac:dyDescent="0.25"/>
    <row r="92" s="20" customFormat="1" x14ac:dyDescent="0.25"/>
    <row r="93" s="20" customFormat="1" x14ac:dyDescent="0.25"/>
    <row r="94" s="20" customFormat="1" x14ac:dyDescent="0.25"/>
    <row r="95" s="20" customFormat="1" x14ac:dyDescent="0.25"/>
    <row r="96" s="20" customFormat="1" x14ac:dyDescent="0.25"/>
    <row r="97" s="20" customFormat="1" x14ac:dyDescent="0.25"/>
    <row r="98" s="20" customFormat="1" x14ac:dyDescent="0.25"/>
    <row r="99" s="20" customFormat="1" x14ac:dyDescent="0.25"/>
    <row r="100" s="20" customFormat="1" x14ac:dyDescent="0.25"/>
    <row r="101" s="20" customFormat="1" x14ac:dyDescent="0.25"/>
    <row r="102" s="20" customFormat="1" x14ac:dyDescent="0.25"/>
    <row r="103" s="20" customFormat="1" x14ac:dyDescent="0.25"/>
    <row r="104" s="20" customFormat="1" x14ac:dyDescent="0.25"/>
    <row r="105" s="20" customFormat="1" x14ac:dyDescent="0.25"/>
    <row r="106" s="20" customFormat="1" x14ac:dyDescent="0.25"/>
    <row r="107" s="20" customFormat="1" x14ac:dyDescent="0.25"/>
    <row r="108" s="20" customFormat="1" x14ac:dyDescent="0.25"/>
    <row r="109" s="20" customFormat="1" x14ac:dyDescent="0.25"/>
    <row r="110" s="20" customFormat="1" x14ac:dyDescent="0.25"/>
    <row r="111" s="20" customFormat="1" x14ac:dyDescent="0.25"/>
    <row r="112" s="20" customFormat="1" x14ac:dyDescent="0.25"/>
    <row r="113" s="20" customFormat="1" x14ac:dyDescent="0.25"/>
    <row r="114" s="20" customFormat="1" x14ac:dyDescent="0.25"/>
    <row r="115" s="20" customFormat="1" x14ac:dyDescent="0.25"/>
    <row r="116" s="20" customFormat="1" x14ac:dyDescent="0.25"/>
    <row r="117" s="20" customFormat="1" x14ac:dyDescent="0.25"/>
    <row r="118" s="20" customFormat="1" x14ac:dyDescent="0.25"/>
    <row r="119" s="20" customFormat="1" x14ac:dyDescent="0.25"/>
    <row r="120" s="20" customFormat="1" x14ac:dyDescent="0.25"/>
    <row r="121" s="20" customFormat="1" x14ac:dyDescent="0.25"/>
    <row r="122" s="20" customFormat="1" x14ac:dyDescent="0.25"/>
    <row r="123" s="20" customFormat="1" x14ac:dyDescent="0.25"/>
    <row r="124" s="20" customFormat="1" x14ac:dyDescent="0.25"/>
    <row r="125" s="20" customFormat="1" x14ac:dyDescent="0.25"/>
    <row r="126" s="20" customFormat="1" x14ac:dyDescent="0.25"/>
    <row r="127" s="20" customFormat="1" x14ac:dyDescent="0.25"/>
    <row r="128" s="20" customFormat="1" x14ac:dyDescent="0.25"/>
    <row r="129" s="20" customFormat="1" x14ac:dyDescent="0.25"/>
    <row r="130" s="20" customFormat="1" x14ac:dyDescent="0.25"/>
    <row r="131" s="20" customFormat="1" x14ac:dyDescent="0.25"/>
    <row r="132" s="20" customFormat="1" x14ac:dyDescent="0.25"/>
    <row r="133" s="20" customFormat="1" x14ac:dyDescent="0.25"/>
    <row r="134" s="20" customFormat="1" x14ac:dyDescent="0.25"/>
    <row r="135" s="20" customFormat="1" x14ac:dyDescent="0.25"/>
    <row r="136" s="20" customFormat="1" x14ac:dyDescent="0.25"/>
    <row r="137" s="20" customFormat="1" x14ac:dyDescent="0.25"/>
    <row r="138" s="20" customFormat="1" x14ac:dyDescent="0.25"/>
    <row r="139" s="20" customFormat="1" x14ac:dyDescent="0.25"/>
    <row r="140" s="20" customFormat="1" x14ac:dyDescent="0.25"/>
    <row r="141" s="20" customFormat="1" x14ac:dyDescent="0.25"/>
    <row r="142" s="20" customFormat="1" x14ac:dyDescent="0.25"/>
    <row r="143" s="20" customFormat="1" x14ac:dyDescent="0.25"/>
    <row r="144" s="20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190E-292A-4BFA-BF85-E317933916C6}">
  <dimension ref="A1:C144"/>
  <sheetViews>
    <sheetView topLeftCell="A37" workbookViewId="0">
      <selection activeCell="A37"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8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85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44743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70403.600000000006</v>
      </c>
    </row>
    <row r="13" spans="1:3" x14ac:dyDescent="0.25">
      <c r="A13" s="3" t="s">
        <v>6</v>
      </c>
      <c r="C13" s="69">
        <v>-0.6</v>
      </c>
    </row>
    <row r="14" spans="1:3" x14ac:dyDescent="0.25">
      <c r="A14" s="3" t="s">
        <v>7</v>
      </c>
      <c r="C14" s="25">
        <v>3831.2</v>
      </c>
    </row>
    <row r="15" spans="1:3" ht="13.5" customHeight="1" x14ac:dyDescent="0.25">
      <c r="A15" s="3" t="s">
        <v>8</v>
      </c>
      <c r="C15" s="28">
        <v>1051.7</v>
      </c>
    </row>
    <row r="16" spans="1:3" ht="13.5" customHeight="1" x14ac:dyDescent="0.25">
      <c r="A16" s="29"/>
      <c r="C16" s="30">
        <f>SUM(C12:C15)</f>
        <v>75285.899999999994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7349.6</v>
      </c>
    </row>
    <row r="20" spans="1:3" ht="15" x14ac:dyDescent="0.25">
      <c r="A20" s="3" t="s">
        <v>11</v>
      </c>
      <c r="C20" s="28">
        <v>8324.9</v>
      </c>
    </row>
    <row r="21" spans="1:3" x14ac:dyDescent="0.25">
      <c r="A21" s="3"/>
      <c r="C21" s="30">
        <f>SUM(C19:C20)</f>
        <v>15674.5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59611.399999999994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30585.4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29025.999999999993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16622.400000000001</v>
      </c>
    </row>
    <row r="33" spans="1:3" x14ac:dyDescent="0.25">
      <c r="A33" s="3" t="s">
        <v>17</v>
      </c>
      <c r="C33" s="25">
        <v>201.5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7756.4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1692.9</v>
      </c>
    </row>
    <row r="39" spans="1:3" x14ac:dyDescent="0.25">
      <c r="A39" s="3" t="s">
        <v>21</v>
      </c>
      <c r="C39" s="25">
        <v>518.1</v>
      </c>
    </row>
    <row r="40" spans="1:3" x14ac:dyDescent="0.25">
      <c r="A40" s="3" t="s">
        <v>22</v>
      </c>
      <c r="C40" s="25">
        <v>14823.9</v>
      </c>
    </row>
    <row r="41" spans="1:3" ht="15" x14ac:dyDescent="0.25">
      <c r="A41" s="3" t="s">
        <v>23</v>
      </c>
      <c r="C41" s="70">
        <v>2651.1</v>
      </c>
    </row>
    <row r="42" spans="1:3" x14ac:dyDescent="0.25">
      <c r="A42" s="3"/>
      <c r="C42" s="25">
        <f>SUM(C38:C41)</f>
        <v>19686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33920.299999999996</v>
      </c>
    </row>
    <row r="45" spans="1:3" s="3" customFormat="1" x14ac:dyDescent="0.25">
      <c r="B45" s="88"/>
      <c r="C45" s="25"/>
    </row>
    <row r="46" spans="1:3" s="3" customFormat="1" x14ac:dyDescent="0.25">
      <c r="A46" s="3" t="s">
        <v>25</v>
      </c>
      <c r="B46" s="88"/>
      <c r="C46" s="25"/>
    </row>
    <row r="47" spans="1:3" s="3" customFormat="1" ht="15" x14ac:dyDescent="0.25">
      <c r="A47" s="3" t="s">
        <v>26</v>
      </c>
      <c r="B47" s="88"/>
      <c r="C47" s="28">
        <v>0</v>
      </c>
    </row>
    <row r="48" spans="1:3" s="3" customFormat="1" x14ac:dyDescent="0.25">
      <c r="A48" s="37"/>
      <c r="B48" s="88"/>
      <c r="C48" s="25"/>
    </row>
    <row r="49" spans="1:3" s="3" customFormat="1" ht="15" x14ac:dyDescent="0.25">
      <c r="A49" s="3" t="s">
        <v>27</v>
      </c>
      <c r="B49" s="1"/>
      <c r="C49" s="38">
        <f>+C44+C47</f>
        <v>33920.299999999996</v>
      </c>
    </row>
    <row r="50" spans="1:3" s="3" customFormat="1" x14ac:dyDescent="0.25">
      <c r="B50" s="88"/>
      <c r="C50" s="25"/>
    </row>
    <row r="51" spans="1:3" x14ac:dyDescent="0.25">
      <c r="C51" s="87"/>
    </row>
    <row r="52" spans="1:3" x14ac:dyDescent="0.25">
      <c r="C52" s="82"/>
    </row>
    <row r="53" spans="1:3" x14ac:dyDescent="0.25">
      <c r="C53" s="61"/>
    </row>
    <row r="55" spans="1:3" x14ac:dyDescent="0.25">
      <c r="C55" s="90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8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868E-734F-44E5-AB5D-2DEACD2AB6BB}">
  <dimension ref="A1:I43"/>
  <sheetViews>
    <sheetView workbookViewId="0">
      <selection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86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4" t="s">
        <v>30</v>
      </c>
      <c r="C9" s="94"/>
      <c r="D9" s="94"/>
      <c r="G9" s="94" t="s">
        <v>30</v>
      </c>
      <c r="H9" s="94"/>
      <c r="I9" s="94"/>
    </row>
    <row r="10" spans="1:9" s="17" customFormat="1" ht="25.5" x14ac:dyDescent="0.25">
      <c r="A10" s="40" t="s">
        <v>31</v>
      </c>
      <c r="B10" s="13" t="s">
        <v>87</v>
      </c>
      <c r="C10" s="13" t="s">
        <v>84</v>
      </c>
      <c r="D10" s="13" t="s">
        <v>32</v>
      </c>
      <c r="F10" s="40" t="s">
        <v>33</v>
      </c>
      <c r="G10" s="13" t="s">
        <v>87</v>
      </c>
      <c r="H10" s="13" t="s">
        <v>84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492894.1</v>
      </c>
      <c r="C12" s="30">
        <v>635704.5</v>
      </c>
      <c r="D12" s="30">
        <f>+B12-C12</f>
        <v>-142810.40000000002</v>
      </c>
      <c r="F12" s="46" t="s">
        <v>69</v>
      </c>
      <c r="G12" s="42">
        <v>847829.6</v>
      </c>
      <c r="H12" s="42">
        <f>+H14+H15</f>
        <v>847829.6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528977.80000000005</v>
      </c>
      <c r="C14" s="43">
        <f>SUM(C16:C19)</f>
        <v>521870.5</v>
      </c>
      <c r="D14" s="43">
        <f>+B14-C14</f>
        <v>7107.3000000000466</v>
      </c>
      <c r="F14" s="46" t="s">
        <v>58</v>
      </c>
      <c r="G14" s="30">
        <v>1262.9000000000001</v>
      </c>
      <c r="H14" s="30">
        <v>1280.9000000000001</v>
      </c>
      <c r="I14" s="55">
        <f>+G14-H14</f>
        <v>-18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854164.9</v>
      </c>
      <c r="H15" s="25">
        <v>846548.7</v>
      </c>
      <c r="I15" s="55">
        <f>+G15-H15</f>
        <v>7616.2000000000698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528977.80000000005</v>
      </c>
      <c r="C17" s="25">
        <v>521870.5</v>
      </c>
      <c r="D17" s="25">
        <f t="shared" si="0"/>
        <v>7107.3000000000466</v>
      </c>
      <c r="E17" s="39"/>
      <c r="F17" s="76" t="s">
        <v>35</v>
      </c>
      <c r="G17" s="25">
        <v>1044561.9</v>
      </c>
      <c r="H17" s="25">
        <v>1036452.9</v>
      </c>
      <c r="I17" s="25">
        <f>+G17-H17</f>
        <v>8109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35945</v>
      </c>
      <c r="H19" s="25">
        <v>34005</v>
      </c>
      <c r="I19" s="25">
        <f>+G19-H19</f>
        <v>1940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6681248.5999999996</v>
      </c>
      <c r="C21" s="25">
        <f>SUM(C23:C25)</f>
        <v>6453948.4000000004</v>
      </c>
      <c r="D21" s="25">
        <f>+B21-C21</f>
        <v>227300.19999999925</v>
      </c>
      <c r="F21" s="77" t="s">
        <v>41</v>
      </c>
      <c r="G21" s="42">
        <v>2974.7</v>
      </c>
      <c r="H21" s="42">
        <v>2733.6</v>
      </c>
      <c r="I21" s="25">
        <f>+G21-H21</f>
        <v>241.09999999999991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8035128.0999999996</v>
      </c>
      <c r="C23" s="25">
        <v>7777736.7000000002</v>
      </c>
      <c r="D23" s="25">
        <f>+B23-C23</f>
        <v>257391.39999999944</v>
      </c>
      <c r="F23" s="3" t="s">
        <v>47</v>
      </c>
      <c r="G23" s="25">
        <v>1280.5999999999999</v>
      </c>
      <c r="H23" s="25">
        <v>1281.3</v>
      </c>
      <c r="I23" s="25">
        <f>+G23-H23</f>
        <v>-0.70000000000004547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-1353879.5</v>
      </c>
      <c r="C25" s="25">
        <v>-1323788.3</v>
      </c>
      <c r="D25" s="25">
        <f>+B25-C25</f>
        <v>-30091.199999999953</v>
      </c>
      <c r="F25" s="3" t="s">
        <v>45</v>
      </c>
      <c r="G25" s="16">
        <v>1248600.7</v>
      </c>
      <c r="H25" s="16">
        <v>1170229.2</v>
      </c>
      <c r="I25" s="57">
        <f>+G25-H25</f>
        <v>78371.5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167864.1</v>
      </c>
      <c r="C27" s="48">
        <v>128720.7</v>
      </c>
      <c r="D27" s="25">
        <f>+B27-C27</f>
        <v>39143.400000000009</v>
      </c>
      <c r="E27" s="39"/>
      <c r="F27" s="3" t="s">
        <v>49</v>
      </c>
      <c r="G27" s="16">
        <f>SUM(G14:G26)</f>
        <v>3188790.7</v>
      </c>
      <c r="H27" s="16">
        <f>SUM(H14:H26)</f>
        <v>3092531.6</v>
      </c>
      <c r="I27" s="16">
        <f>+G27-H27</f>
        <v>96259.100000000093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33957.1</v>
      </c>
      <c r="C30" s="48">
        <v>34051.199999999997</v>
      </c>
      <c r="D30" s="25">
        <f>+B30-C30</f>
        <v>-94.099999999998545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3434.9</v>
      </c>
      <c r="C34" s="48">
        <v>3858.8</v>
      </c>
      <c r="D34" s="25">
        <f>+B34-C34</f>
        <v>-423.90000000000009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1488.6</v>
      </c>
      <c r="C36" s="51">
        <v>1531.6</v>
      </c>
      <c r="D36" s="51">
        <f>+B36-C36</f>
        <v>-43</v>
      </c>
      <c r="E36" s="39"/>
      <c r="F36" s="3" t="s">
        <v>24</v>
      </c>
      <c r="G36" s="85">
        <v>165126.79999999999</v>
      </c>
      <c r="H36" s="85">
        <v>131206.39999999999</v>
      </c>
      <c r="I36" s="57">
        <f t="shared" si="1"/>
        <v>33920.399999999994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4721074.5</v>
      </c>
      <c r="H38" s="16">
        <f>SUM(H31:H37)</f>
        <v>4687154.1000000006</v>
      </c>
      <c r="I38" s="16">
        <f>+G38-H38</f>
        <v>33920.399999999441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7909865.1999999993</v>
      </c>
      <c r="C40" s="38">
        <f>+C36+C34+C32+C30+C27+C21+C14+C12</f>
        <v>7779685.7000000002</v>
      </c>
      <c r="D40" s="38">
        <f>+B40-C40</f>
        <v>130179.49999999907</v>
      </c>
      <c r="E40" s="39"/>
      <c r="F40" s="3" t="s">
        <v>57</v>
      </c>
      <c r="G40" s="38">
        <f>+G27+G38</f>
        <v>7909865.2000000002</v>
      </c>
      <c r="H40" s="38">
        <f>+H27+H38</f>
        <v>7779685.7000000011</v>
      </c>
      <c r="I40" s="38">
        <f>+G40-H40</f>
        <v>130179.49999999907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36FC-4525-4D80-BE07-BE389EAC40C9}">
  <dimension ref="A1:C144"/>
  <sheetViews>
    <sheetView workbookViewId="0">
      <selection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9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88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44774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81483.5</v>
      </c>
    </row>
    <row r="13" spans="1:3" x14ac:dyDescent="0.25">
      <c r="A13" s="3" t="s">
        <v>6</v>
      </c>
      <c r="C13" s="25">
        <v>0</v>
      </c>
    </row>
    <row r="14" spans="1:3" x14ac:dyDescent="0.25">
      <c r="A14" s="3" t="s">
        <v>7</v>
      </c>
      <c r="C14" s="25">
        <v>4064</v>
      </c>
    </row>
    <row r="15" spans="1:3" ht="13.5" customHeight="1" x14ac:dyDescent="0.25">
      <c r="A15" s="3" t="s">
        <v>8</v>
      </c>
      <c r="C15" s="28">
        <v>953.6</v>
      </c>
    </row>
    <row r="16" spans="1:3" ht="13.5" customHeight="1" x14ac:dyDescent="0.25">
      <c r="A16" s="29"/>
      <c r="C16" s="30">
        <f>SUM(C12:C15)</f>
        <v>86501.1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7370.1</v>
      </c>
    </row>
    <row r="20" spans="1:3" ht="15" x14ac:dyDescent="0.25">
      <c r="A20" s="3" t="s">
        <v>11</v>
      </c>
      <c r="C20" s="28">
        <v>8452.1</v>
      </c>
    </row>
    <row r="21" spans="1:3" x14ac:dyDescent="0.25">
      <c r="A21" s="3"/>
      <c r="C21" s="30">
        <f>SUM(C19:C20)</f>
        <v>15822.2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70678.900000000009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30085.1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40593.80000000001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24839.200000000001</v>
      </c>
    </row>
    <row r="33" spans="1:3" x14ac:dyDescent="0.25">
      <c r="A33" s="3" t="s">
        <v>17</v>
      </c>
      <c r="C33" s="25">
        <v>-8.1999999999999993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26543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1765.1</v>
      </c>
    </row>
    <row r="39" spans="1:3" x14ac:dyDescent="0.25">
      <c r="A39" s="3" t="s">
        <v>21</v>
      </c>
      <c r="C39" s="25">
        <v>594.29999999999995</v>
      </c>
    </row>
    <row r="40" spans="1:3" x14ac:dyDescent="0.25">
      <c r="A40" s="3" t="s">
        <v>22</v>
      </c>
      <c r="C40" s="25">
        <v>10880.9</v>
      </c>
    </row>
    <row r="41" spans="1:3" ht="15" x14ac:dyDescent="0.25">
      <c r="A41" s="3" t="s">
        <v>23</v>
      </c>
      <c r="C41" s="70">
        <v>2333.6999999999998</v>
      </c>
    </row>
    <row r="42" spans="1:3" x14ac:dyDescent="0.25">
      <c r="A42" s="3"/>
      <c r="C42" s="25">
        <f>SUM(C38:C41)</f>
        <v>15574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76393.800000000017</v>
      </c>
    </row>
    <row r="45" spans="1:3" s="3" customFormat="1" x14ac:dyDescent="0.25">
      <c r="B45" s="89"/>
      <c r="C45" s="25"/>
    </row>
    <row r="46" spans="1:3" s="3" customFormat="1" x14ac:dyDescent="0.25">
      <c r="A46" s="3" t="s">
        <v>25</v>
      </c>
      <c r="B46" s="89"/>
      <c r="C46" s="25"/>
    </row>
    <row r="47" spans="1:3" s="3" customFormat="1" ht="15" x14ac:dyDescent="0.25">
      <c r="A47" s="3" t="s">
        <v>26</v>
      </c>
      <c r="B47" s="89"/>
      <c r="C47" s="28">
        <v>0</v>
      </c>
    </row>
    <row r="48" spans="1:3" s="3" customFormat="1" x14ac:dyDescent="0.25">
      <c r="A48" s="37"/>
      <c r="B48" s="89"/>
      <c r="C48" s="25"/>
    </row>
    <row r="49" spans="1:3" s="3" customFormat="1" ht="15" x14ac:dyDescent="0.25">
      <c r="A49" s="3" t="s">
        <v>27</v>
      </c>
      <c r="B49" s="1"/>
      <c r="C49" s="38">
        <f>+C44+C47</f>
        <v>76393.800000000017</v>
      </c>
    </row>
    <row r="50" spans="1:3" s="3" customFormat="1" x14ac:dyDescent="0.25">
      <c r="B50" s="89"/>
      <c r="C50" s="25"/>
    </row>
    <row r="51" spans="1:3" x14ac:dyDescent="0.25">
      <c r="C51" s="87"/>
    </row>
    <row r="52" spans="1:3" x14ac:dyDescent="0.25">
      <c r="C52" s="82"/>
    </row>
    <row r="53" spans="1:3" x14ac:dyDescent="0.25">
      <c r="C53" s="61"/>
    </row>
    <row r="55" spans="1:3" x14ac:dyDescent="0.25">
      <c r="C55" s="90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9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875F-569D-4F8C-9275-4685314CAA2B}">
  <dimension ref="A1:I43"/>
  <sheetViews>
    <sheetView topLeftCell="A25" workbookViewId="0">
      <selection activeCell="D35" sqref="D35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89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4" t="s">
        <v>30</v>
      </c>
      <c r="C9" s="94"/>
      <c r="D9" s="94"/>
      <c r="G9" s="94" t="s">
        <v>30</v>
      </c>
      <c r="H9" s="94"/>
      <c r="I9" s="94"/>
    </row>
    <row r="10" spans="1:9" s="17" customFormat="1" ht="25.5" x14ac:dyDescent="0.25">
      <c r="A10" s="40" t="s">
        <v>31</v>
      </c>
      <c r="B10" s="13" t="s">
        <v>90</v>
      </c>
      <c r="C10" s="13" t="s">
        <v>87</v>
      </c>
      <c r="D10" s="13" t="s">
        <v>32</v>
      </c>
      <c r="F10" s="40" t="s">
        <v>33</v>
      </c>
      <c r="G10" s="13" t="s">
        <v>90</v>
      </c>
      <c r="H10" s="13" t="s">
        <v>87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355927.5</v>
      </c>
      <c r="C12" s="30">
        <v>492894.1</v>
      </c>
      <c r="D12" s="30">
        <f>+B12-C12</f>
        <v>-136966.59999999998</v>
      </c>
      <c r="F12" s="46" t="s">
        <v>69</v>
      </c>
      <c r="G12" s="42">
        <f>+G14+G15</f>
        <v>860966.39999999991</v>
      </c>
      <c r="H12" s="42">
        <f>+H14+H15</f>
        <v>855427.8</v>
      </c>
      <c r="I12" s="55">
        <f>+G12-H12</f>
        <v>5538.5999999998603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525558.80000000005</v>
      </c>
      <c r="C14" s="43">
        <f>SUM(C16:C19)</f>
        <v>528977.80000000005</v>
      </c>
      <c r="D14" s="43">
        <f>+B14-C14</f>
        <v>-3419</v>
      </c>
      <c r="F14" s="46" t="s">
        <v>58</v>
      </c>
      <c r="G14" s="30">
        <v>1245.7</v>
      </c>
      <c r="H14" s="30">
        <v>1262.9000000000001</v>
      </c>
      <c r="I14" s="55">
        <f>+G14-H14</f>
        <v>-17.200000000000045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859720.7</v>
      </c>
      <c r="H15" s="25">
        <v>854164.9</v>
      </c>
      <c r="I15" s="55">
        <f>+G15-H15</f>
        <v>5555.7999999999302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525558.80000000005</v>
      </c>
      <c r="C17" s="25">
        <v>528977.80000000005</v>
      </c>
      <c r="D17" s="25">
        <f t="shared" si="0"/>
        <v>-3419</v>
      </c>
      <c r="E17" s="39"/>
      <c r="F17" s="76" t="s">
        <v>35</v>
      </c>
      <c r="G17" s="25">
        <v>1052397.8999999999</v>
      </c>
      <c r="H17" s="25">
        <v>1044561.9</v>
      </c>
      <c r="I17" s="25">
        <f>+G17-H17</f>
        <v>7835.9999999998836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35920.9</v>
      </c>
      <c r="H19" s="25">
        <v>35945</v>
      </c>
      <c r="I19" s="25">
        <f>+G19-H19</f>
        <v>-24.099999999998545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6857495.8999999994</v>
      </c>
      <c r="C21" s="25">
        <f>SUM(C23:C25)</f>
        <v>6681248.5999999996</v>
      </c>
      <c r="D21" s="25">
        <f>+B21-C21</f>
        <v>176247.29999999981</v>
      </c>
      <c r="F21" s="77" t="s">
        <v>41</v>
      </c>
      <c r="G21" s="42">
        <v>3229.6</v>
      </c>
      <c r="H21" s="42">
        <v>2974.7</v>
      </c>
      <c r="I21" s="25">
        <f>+G21-H21</f>
        <v>254.90000000000009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8241032.0999999996</v>
      </c>
      <c r="C23" s="25">
        <v>8035128.0999999996</v>
      </c>
      <c r="D23" s="25">
        <f>+B23-C23</f>
        <v>205904</v>
      </c>
      <c r="F23" s="3" t="s">
        <v>47</v>
      </c>
      <c r="G23" s="25">
        <v>1390.9</v>
      </c>
      <c r="H23" s="25">
        <v>1280.5999999999999</v>
      </c>
      <c r="I23" s="25">
        <f>+G23-H23</f>
        <v>110.30000000000018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-1383536.2</v>
      </c>
      <c r="C25" s="25">
        <v>-1353879.5</v>
      </c>
      <c r="D25" s="25">
        <f>+B25-C25</f>
        <v>-29656.699999999953</v>
      </c>
      <c r="F25" s="3" t="s">
        <v>45</v>
      </c>
      <c r="G25" s="16">
        <v>1207567.1000000001</v>
      </c>
      <c r="H25" s="16">
        <v>1248600.7</v>
      </c>
      <c r="I25" s="57">
        <f>+G25-H25</f>
        <v>-41033.59999999986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180311.8</v>
      </c>
      <c r="C27" s="48">
        <v>167864.1</v>
      </c>
      <c r="D27" s="25">
        <f>+B27-C27</f>
        <v>12447.699999999983</v>
      </c>
      <c r="E27" s="39"/>
      <c r="F27" s="3" t="s">
        <v>49</v>
      </c>
      <c r="G27" s="16">
        <f>SUM(G14:G26)</f>
        <v>3161472.8</v>
      </c>
      <c r="H27" s="16">
        <f>SUM(H14:H26)</f>
        <v>3188790.7</v>
      </c>
      <c r="I27" s="16">
        <f>+G27-H27</f>
        <v>-27317.900000000373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91">
        <v>34160.300000000003</v>
      </c>
      <c r="C30" s="48">
        <v>33957.1</v>
      </c>
      <c r="D30" s="25">
        <f>+B30-C30</f>
        <v>203.20000000000437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3851.6</v>
      </c>
      <c r="C34" s="48">
        <v>3434.9</v>
      </c>
      <c r="D34" s="25">
        <f>+B34-C34</f>
        <v>416.69999999999982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1635.3</v>
      </c>
      <c r="C36" s="51">
        <v>1488.6</v>
      </c>
      <c r="D36" s="51">
        <f>+B36-C36</f>
        <v>146.70000000000005</v>
      </c>
      <c r="E36" s="39"/>
      <c r="F36" s="3" t="s">
        <v>24</v>
      </c>
      <c r="G36" s="85">
        <v>241520.7</v>
      </c>
      <c r="H36" s="85">
        <v>165126.79999999999</v>
      </c>
      <c r="I36" s="57">
        <f t="shared" si="1"/>
        <v>76393.900000000023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4797468.4000000004</v>
      </c>
      <c r="H38" s="16">
        <f>SUM(H31:H37)</f>
        <v>4721074.5</v>
      </c>
      <c r="I38" s="16">
        <f>+G38-H38</f>
        <v>76393.900000000373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7958941.1999999993</v>
      </c>
      <c r="C40" s="38">
        <f>+C36+C34+C32+C30+C27+C21+C14+C12</f>
        <v>7909865.1999999993</v>
      </c>
      <c r="D40" s="38">
        <f>+B40-C40</f>
        <v>49076</v>
      </c>
      <c r="E40" s="39"/>
      <c r="F40" s="3" t="s">
        <v>57</v>
      </c>
      <c r="G40" s="38">
        <f>+G27+G38</f>
        <v>7958941.2000000002</v>
      </c>
      <c r="H40" s="38">
        <f>+H27+H38</f>
        <v>7909865.2000000002</v>
      </c>
      <c r="I40" s="38">
        <f>+G40-H40</f>
        <v>49076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F443-CA96-42E4-889F-1F41AC69E322}">
  <dimension ref="A1:C144"/>
  <sheetViews>
    <sheetView topLeftCell="A19" workbookViewId="0">
      <selection activeCell="E46" sqref="E46"/>
    </sheetView>
  </sheetViews>
  <sheetFormatPr baseColWidth="10" defaultColWidth="8" defaultRowHeight="12.75" x14ac:dyDescent="0.25"/>
  <cols>
    <col min="1" max="1" width="87" style="20" customWidth="1"/>
    <col min="2" max="2" width="6.7109375" style="92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91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44805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70087.7</v>
      </c>
    </row>
    <row r="13" spans="1:3" x14ac:dyDescent="0.25">
      <c r="A13" s="3" t="s">
        <v>6</v>
      </c>
      <c r="C13" s="25">
        <v>0</v>
      </c>
    </row>
    <row r="14" spans="1:3" x14ac:dyDescent="0.25">
      <c r="A14" s="3" t="s">
        <v>7</v>
      </c>
      <c r="C14" s="25">
        <v>4427.1000000000004</v>
      </c>
    </row>
    <row r="15" spans="1:3" ht="13.5" customHeight="1" x14ac:dyDescent="0.25">
      <c r="A15" s="3" t="s">
        <v>8</v>
      </c>
      <c r="C15" s="28">
        <v>711.1</v>
      </c>
    </row>
    <row r="16" spans="1:3" ht="13.5" customHeight="1" x14ac:dyDescent="0.25">
      <c r="A16" s="29"/>
      <c r="C16" s="30">
        <f>SUM(C12:C15)</f>
        <v>75225.900000000009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7270.1</v>
      </c>
    </row>
    <row r="20" spans="1:3" ht="15" x14ac:dyDescent="0.25">
      <c r="A20" s="3" t="s">
        <v>11</v>
      </c>
      <c r="C20" s="28">
        <v>9478.6</v>
      </c>
    </row>
    <row r="21" spans="1:3" x14ac:dyDescent="0.25">
      <c r="A21" s="3"/>
      <c r="C21" s="30">
        <f>SUM(C19:C20)</f>
        <v>16748.7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58477.200000000012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9909.5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48567.700000000012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19487.5</v>
      </c>
    </row>
    <row r="33" spans="1:3" x14ac:dyDescent="0.25">
      <c r="A33" s="3" t="s">
        <v>17</v>
      </c>
      <c r="C33" s="25">
        <v>120.8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7021.1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1819.3</v>
      </c>
    </row>
    <row r="39" spans="1:3" x14ac:dyDescent="0.25">
      <c r="A39" s="3" t="s">
        <v>21</v>
      </c>
      <c r="C39" s="25">
        <v>608</v>
      </c>
    </row>
    <row r="40" spans="1:3" x14ac:dyDescent="0.25">
      <c r="A40" s="3" t="s">
        <v>22</v>
      </c>
      <c r="C40" s="25">
        <v>19358.900000000001</v>
      </c>
    </row>
    <row r="41" spans="1:3" ht="15" x14ac:dyDescent="0.25">
      <c r="A41" s="3" t="s">
        <v>23</v>
      </c>
      <c r="C41" s="70">
        <v>2829.7</v>
      </c>
    </row>
    <row r="42" spans="1:3" x14ac:dyDescent="0.25">
      <c r="A42" s="3"/>
      <c r="C42" s="25">
        <f>SUM(C38:C41)</f>
        <v>24615.9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50581.200000000019</v>
      </c>
    </row>
    <row r="45" spans="1:3" s="3" customFormat="1" x14ac:dyDescent="0.25">
      <c r="B45" s="92"/>
      <c r="C45" s="25"/>
    </row>
    <row r="46" spans="1:3" s="3" customFormat="1" x14ac:dyDescent="0.25">
      <c r="A46" s="3" t="s">
        <v>25</v>
      </c>
      <c r="B46" s="92"/>
      <c r="C46" s="25"/>
    </row>
    <row r="47" spans="1:3" s="3" customFormat="1" ht="15" x14ac:dyDescent="0.25">
      <c r="A47" s="3" t="s">
        <v>26</v>
      </c>
      <c r="B47" s="92"/>
      <c r="C47" s="28">
        <v>-378.2</v>
      </c>
    </row>
    <row r="48" spans="1:3" s="3" customFormat="1" x14ac:dyDescent="0.25">
      <c r="A48" s="37"/>
      <c r="B48" s="92"/>
      <c r="C48" s="25"/>
    </row>
    <row r="49" spans="1:3" s="3" customFormat="1" ht="15" x14ac:dyDescent="0.25">
      <c r="A49" s="3" t="s">
        <v>27</v>
      </c>
      <c r="B49" s="1"/>
      <c r="C49" s="38">
        <f>+C44+C47</f>
        <v>50203.000000000022</v>
      </c>
    </row>
    <row r="50" spans="1:3" s="3" customFormat="1" x14ac:dyDescent="0.25">
      <c r="B50" s="92"/>
      <c r="C50" s="25"/>
    </row>
    <row r="51" spans="1:3" x14ac:dyDescent="0.25">
      <c r="C51" s="87"/>
    </row>
    <row r="52" spans="1:3" x14ac:dyDescent="0.25">
      <c r="C52" s="82"/>
    </row>
    <row r="53" spans="1:3" x14ac:dyDescent="0.25">
      <c r="C53" s="61"/>
    </row>
    <row r="55" spans="1:3" x14ac:dyDescent="0.25">
      <c r="C55" s="90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92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07DD-A312-4134-8506-24CC947F64B0}">
  <dimension ref="A1:I43"/>
  <sheetViews>
    <sheetView tabSelected="1" topLeftCell="A25" workbookViewId="0">
      <selection activeCell="A30" sqref="A30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94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4" t="s">
        <v>30</v>
      </c>
      <c r="C9" s="94"/>
      <c r="D9" s="94"/>
      <c r="G9" s="94" t="s">
        <v>30</v>
      </c>
      <c r="H9" s="94"/>
      <c r="I9" s="94"/>
    </row>
    <row r="10" spans="1:9" s="17" customFormat="1" ht="25.5" x14ac:dyDescent="0.25">
      <c r="A10" s="40" t="s">
        <v>31</v>
      </c>
      <c r="B10" s="13" t="s">
        <v>92</v>
      </c>
      <c r="C10" s="13" t="s">
        <v>90</v>
      </c>
      <c r="D10" s="13" t="s">
        <v>32</v>
      </c>
      <c r="F10" s="40" t="s">
        <v>33</v>
      </c>
      <c r="G10" s="13" t="s">
        <v>92</v>
      </c>
      <c r="H10" s="13" t="s">
        <v>90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330332.2</v>
      </c>
      <c r="C12" s="30">
        <v>355927.5</v>
      </c>
      <c r="D12" s="30">
        <f>+B12-C12</f>
        <v>-25595.299999999988</v>
      </c>
      <c r="F12" s="46" t="s">
        <v>69</v>
      </c>
      <c r="G12" s="42">
        <f>+G14+G15</f>
        <v>858873.1</v>
      </c>
      <c r="H12" s="42">
        <f>+H14+H15</f>
        <v>860966.39999999991</v>
      </c>
      <c r="I12" s="55">
        <f>+G12-H12</f>
        <v>-2093.2999999999302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532230.40000000002</v>
      </c>
      <c r="C14" s="43">
        <f>SUM(C16:C19)</f>
        <v>525558.80000000005</v>
      </c>
      <c r="D14" s="43">
        <f>+B14-C14</f>
        <v>6671.5999999999767</v>
      </c>
      <c r="F14" s="46" t="s">
        <v>58</v>
      </c>
      <c r="G14" s="30">
        <v>1121</v>
      </c>
      <c r="H14" s="30">
        <v>1245.7</v>
      </c>
      <c r="I14" s="55">
        <f>+G14-H14</f>
        <v>-124.70000000000005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857752.1</v>
      </c>
      <c r="H15" s="25">
        <v>859720.7</v>
      </c>
      <c r="I15" s="55">
        <f>+G15-H15</f>
        <v>-1968.5999999999767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532230.40000000002</v>
      </c>
      <c r="C17" s="25">
        <v>525558.80000000005</v>
      </c>
      <c r="D17" s="25">
        <f t="shared" si="0"/>
        <v>6671.5999999999767</v>
      </c>
      <c r="E17" s="39"/>
      <c r="F17" s="76" t="s">
        <v>35</v>
      </c>
      <c r="G17" s="25">
        <v>1060134.7</v>
      </c>
      <c r="H17" s="25">
        <v>1052397.8999999999</v>
      </c>
      <c r="I17" s="25">
        <f>+G17-H17</f>
        <v>7736.8000000000466</v>
      </c>
    </row>
    <row r="18" spans="1:9" x14ac:dyDescent="0.25">
      <c r="A18" s="3" t="s">
        <v>40</v>
      </c>
      <c r="B18" s="25">
        <v>202.4</v>
      </c>
      <c r="C18" s="25">
        <v>580.5</v>
      </c>
      <c r="D18" s="52">
        <f t="shared" si="0"/>
        <v>-378.1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-202.4</v>
      </c>
      <c r="C19" s="28">
        <v>-580.5</v>
      </c>
      <c r="D19" s="78">
        <f t="shared" si="0"/>
        <v>378.1</v>
      </c>
      <c r="E19" s="44"/>
      <c r="F19" s="76" t="s">
        <v>38</v>
      </c>
      <c r="G19" s="25">
        <v>34699.800000000003</v>
      </c>
      <c r="H19" s="25">
        <v>35920.9</v>
      </c>
      <c r="I19" s="25">
        <f>+G19-H19</f>
        <v>-1221.0999999999985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6955663.4000000004</v>
      </c>
      <c r="C21" s="25">
        <f>SUM(C23:C25)</f>
        <v>6857495.8999999994</v>
      </c>
      <c r="D21" s="25">
        <f>+B21-C21</f>
        <v>98167.500000000931</v>
      </c>
      <c r="F21" s="77" t="s">
        <v>41</v>
      </c>
      <c r="G21" s="42">
        <v>3419.8</v>
      </c>
      <c r="H21" s="42">
        <v>3229.6</v>
      </c>
      <c r="I21" s="25">
        <f>+G21-H21</f>
        <v>190.20000000000027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8348670.7999999998</v>
      </c>
      <c r="C23" s="25">
        <v>8241032.0999999996</v>
      </c>
      <c r="D23" s="25">
        <f>+B23-C23</f>
        <v>107638.70000000019</v>
      </c>
      <c r="F23" s="3" t="s">
        <v>47</v>
      </c>
      <c r="G23" s="25">
        <v>1398.8</v>
      </c>
      <c r="H23" s="25">
        <v>1390.9</v>
      </c>
      <c r="I23" s="25">
        <f>+G23-H23</f>
        <v>7.8999999999998636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-1393007.4</v>
      </c>
      <c r="C25" s="25">
        <v>-1383536.2</v>
      </c>
      <c r="D25" s="25">
        <f>+B25-C25</f>
        <v>-9471.1999999999534</v>
      </c>
      <c r="F25" s="3" t="s">
        <v>45</v>
      </c>
      <c r="G25" s="16">
        <v>1177100.8999999999</v>
      </c>
      <c r="H25" s="16">
        <v>1207567.1000000001</v>
      </c>
      <c r="I25" s="57">
        <f>+G25-H25</f>
        <v>-30466.200000000186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124382.7</v>
      </c>
      <c r="C27" s="48">
        <v>180311.8</v>
      </c>
      <c r="D27" s="25">
        <f>+B27-C27</f>
        <v>-55929.099999999991</v>
      </c>
      <c r="E27" s="39"/>
      <c r="F27" s="3" t="s">
        <v>49</v>
      </c>
      <c r="G27" s="16">
        <f>SUM(G14:G26)</f>
        <v>3135627.0999999996</v>
      </c>
      <c r="H27" s="16">
        <f>SUM(H14:H26)</f>
        <v>3161472.8</v>
      </c>
      <c r="I27" s="16">
        <f>+G27-H27</f>
        <v>-25845.700000000186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91">
        <v>34437.199999999997</v>
      </c>
      <c r="C30" s="91">
        <v>34160.300000000003</v>
      </c>
      <c r="D30" s="25">
        <f>+B30-C30</f>
        <v>276.89999999999418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4881.2</v>
      </c>
      <c r="C34" s="48">
        <v>3851.6</v>
      </c>
      <c r="D34" s="25">
        <f>+B34-C34</f>
        <v>1029.5999999999999</v>
      </c>
      <c r="E34" s="39"/>
      <c r="F34" s="3" t="s">
        <v>63</v>
      </c>
      <c r="G34" s="42">
        <v>11122.3</v>
      </c>
      <c r="H34" s="42">
        <v>11500.5</v>
      </c>
      <c r="I34" s="59">
        <f t="shared" si="1"/>
        <v>-378.20000000000073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1371.4</v>
      </c>
      <c r="C36" s="51">
        <v>1635.3</v>
      </c>
      <c r="D36" s="51">
        <f>+B36-C36</f>
        <v>-263.89999999999986</v>
      </c>
      <c r="E36" s="39"/>
      <c r="F36" s="3" t="s">
        <v>24</v>
      </c>
      <c r="G36" s="85">
        <v>292101.90000000002</v>
      </c>
      <c r="H36" s="85">
        <v>241520.7</v>
      </c>
      <c r="I36" s="57">
        <f t="shared" si="1"/>
        <v>50581.200000000012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4847671.4000000004</v>
      </c>
      <c r="H38" s="16">
        <f>SUM(H31:H37)</f>
        <v>4797468.4000000004</v>
      </c>
      <c r="I38" s="16">
        <f>+G38-H38</f>
        <v>50203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7983298.5000000009</v>
      </c>
      <c r="C40" s="38">
        <f>+C36+C34+C32+C30+C27+C21+C14+C12</f>
        <v>7958941.1999999993</v>
      </c>
      <c r="D40" s="38">
        <f>+B40-C40</f>
        <v>24357.300000001676</v>
      </c>
      <c r="E40" s="39"/>
      <c r="F40" s="3" t="s">
        <v>57</v>
      </c>
      <c r="G40" s="38">
        <f>+G27+G38</f>
        <v>7983298.5</v>
      </c>
      <c r="H40" s="38">
        <f>+H27+H38</f>
        <v>7958941.2000000002</v>
      </c>
      <c r="I40" s="38">
        <f>+G40-H40</f>
        <v>24357.299999999814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topLeftCell="A40" workbookViewId="0">
      <selection activeCell="D49" sqref="D49"/>
    </sheetView>
  </sheetViews>
  <sheetFormatPr baseColWidth="10" defaultColWidth="8" defaultRowHeight="12.75" x14ac:dyDescent="0.25"/>
  <cols>
    <col min="1" max="1" width="87" style="20" customWidth="1"/>
    <col min="2" max="2" width="6.7109375" style="75" customWidth="1"/>
    <col min="3" max="3" width="28.140625" style="68" customWidth="1"/>
    <col min="4" max="16384" width="8" style="20"/>
  </cols>
  <sheetData>
    <row r="1" spans="1:4" s="19" customFormat="1" ht="15.75" x14ac:dyDescent="0.25">
      <c r="A1" s="17" t="s">
        <v>0</v>
      </c>
      <c r="B1" s="18"/>
      <c r="C1" s="63"/>
    </row>
    <row r="2" spans="1:4" s="19" customFormat="1" ht="15.75" x14ac:dyDescent="0.25">
      <c r="A2" s="17" t="s">
        <v>1</v>
      </c>
      <c r="B2" s="18"/>
      <c r="C2" s="63"/>
    </row>
    <row r="3" spans="1:4" x14ac:dyDescent="0.25">
      <c r="A3" s="17"/>
      <c r="B3" s="17"/>
      <c r="C3" s="64"/>
    </row>
    <row r="4" spans="1:4" s="22" customFormat="1" ht="14.25" x14ac:dyDescent="0.25">
      <c r="A4" s="17" t="s">
        <v>2</v>
      </c>
      <c r="B4" s="21"/>
      <c r="C4" s="65"/>
    </row>
    <row r="5" spans="1:4" s="22" customFormat="1" ht="14.25" x14ac:dyDescent="0.25">
      <c r="A5" s="17" t="s">
        <v>93</v>
      </c>
      <c r="B5" s="21"/>
      <c r="C5" s="65"/>
    </row>
    <row r="6" spans="1:4" s="21" customFormat="1" ht="14.25" x14ac:dyDescent="0.25">
      <c r="A6" s="23" t="s">
        <v>3</v>
      </c>
      <c r="B6" s="24"/>
      <c r="C6" s="66"/>
    </row>
    <row r="7" spans="1:4" s="17" customFormat="1" x14ac:dyDescent="0.25">
      <c r="B7" s="1"/>
      <c r="C7" s="64"/>
    </row>
    <row r="8" spans="1:4" s="17" customFormat="1" x14ac:dyDescent="0.25">
      <c r="B8" s="1"/>
      <c r="C8" s="64"/>
    </row>
    <row r="9" spans="1:4" x14ac:dyDescent="0.25">
      <c r="B9" s="1"/>
      <c r="C9" s="67">
        <v>44805</v>
      </c>
    </row>
    <row r="11" spans="1:4" x14ac:dyDescent="0.25">
      <c r="A11" s="20" t="s">
        <v>4</v>
      </c>
    </row>
    <row r="12" spans="1:4" x14ac:dyDescent="0.25">
      <c r="A12" s="3" t="s">
        <v>5</v>
      </c>
      <c r="C12" s="69">
        <f>+'ER Enero'!C12+'ER Febrero'!C12+'ER Marzo'!C12+'ER Abril'!C12+'ER Mayo'!C12+'ER Junio'!C12+'ER Julio'!C12+'ER Agosto'!C12+'ER Septiembre'!C12</f>
        <v>628669.6</v>
      </c>
    </row>
    <row r="13" spans="1:4" x14ac:dyDescent="0.25">
      <c r="A13" s="3" t="s">
        <v>6</v>
      </c>
      <c r="C13" s="69">
        <f>+'ER Enero'!C13+'ER Febrero'!C13+'ER Marzo'!C13+'ER Abril'!C13+'ER Mayo'!C13+'ER Junio'!C13+'ER Julio'!C13+'ER Agosto'!C13+'ER Septiembre'!C13</f>
        <v>-3.5</v>
      </c>
      <c r="D13" s="47"/>
    </row>
    <row r="14" spans="1:4" x14ac:dyDescent="0.25">
      <c r="A14" s="3" t="s">
        <v>7</v>
      </c>
      <c r="C14" s="69">
        <f>+'ER Enero'!C14+'ER Febrero'!C14+'ER Marzo'!C14+'ER Abril'!C14+'ER Mayo'!C14+'ER Junio'!C14+'ER Julio'!C14+'ER Agosto'!C14+'ER Septiembre'!C14</f>
        <v>24653.199999999997</v>
      </c>
    </row>
    <row r="15" spans="1:4" ht="13.5" customHeight="1" x14ac:dyDescent="0.25">
      <c r="A15" s="3" t="s">
        <v>8</v>
      </c>
      <c r="C15" s="70">
        <f>+'ER Enero'!C15+'ER Febrero'!C15+'ER Marzo'!C15+'ER Abril'!C15+'ER Mayo'!C15+'ER Junio'!C15+'ER Julio'!C15+'ER Agosto'!C15+'ER Septiembre'!C15</f>
        <v>7105</v>
      </c>
    </row>
    <row r="16" spans="1:4" ht="13.5" customHeight="1" x14ac:dyDescent="0.25">
      <c r="A16" s="29"/>
      <c r="C16" s="71">
        <f>SUM(C12:C15)</f>
        <v>660424.29999999993</v>
      </c>
    </row>
    <row r="17" spans="1:6" x14ac:dyDescent="0.25">
      <c r="A17" s="31"/>
      <c r="C17" s="69"/>
    </row>
    <row r="18" spans="1:6" x14ac:dyDescent="0.25">
      <c r="A18" s="3" t="s">
        <v>9</v>
      </c>
    </row>
    <row r="19" spans="1:6" x14ac:dyDescent="0.25">
      <c r="A19" s="3" t="s">
        <v>10</v>
      </c>
      <c r="C19" s="69">
        <f>+'ER Enero'!C19+'ER Febrero'!C19+'ER Marzo'!C19+'ER Abril'!C19+'ER Mayo'!C19+'ER Junio'!C19+'ER Julio'!C19+'ER Agosto'!C19+'ER Septiembre'!C19</f>
        <v>64521.799999999996</v>
      </c>
    </row>
    <row r="20" spans="1:6" ht="15" x14ac:dyDescent="0.25">
      <c r="A20" s="3" t="s">
        <v>11</v>
      </c>
      <c r="C20" s="70">
        <f>+'ER Enero'!C20+'ER Febrero'!C20+'ER Marzo'!C20+'ER Abril'!C20+'ER Mayo'!C20+'ER Junio'!C20+'ER Julio'!C20+'ER Agosto'!C20+'ER Septiembre'!C20</f>
        <v>78442.300000000017</v>
      </c>
    </row>
    <row r="21" spans="1:6" x14ac:dyDescent="0.25">
      <c r="A21" s="3"/>
      <c r="B21" s="81"/>
      <c r="C21" s="71">
        <f>SUM(C19:C20)</f>
        <v>142964.1</v>
      </c>
    </row>
    <row r="22" spans="1:6" x14ac:dyDescent="0.25">
      <c r="A22" s="3"/>
      <c r="C22" s="69"/>
    </row>
    <row r="23" spans="1:6" x14ac:dyDescent="0.25">
      <c r="A23" s="3" t="s">
        <v>12</v>
      </c>
      <c r="C23" s="69">
        <f>SUM(C16-C21)</f>
        <v>517460.19999999995</v>
      </c>
    </row>
    <row r="24" spans="1:6" x14ac:dyDescent="0.25">
      <c r="A24" s="3"/>
      <c r="C24" s="69"/>
    </row>
    <row r="25" spans="1:6" x14ac:dyDescent="0.25">
      <c r="A25" s="3" t="s">
        <v>13</v>
      </c>
      <c r="C25" s="69"/>
    </row>
    <row r="26" spans="1:6" ht="15" x14ac:dyDescent="0.25">
      <c r="A26" s="3" t="s">
        <v>14</v>
      </c>
      <c r="C26" s="70">
        <f>+'ER Enero'!C26+'ER Febrero'!C26+'ER Marzo'!C26+'ER Abril'!C26+'ER Mayo'!C26+'ER Junio'!C26+'ER Julio'!C26+'ER Agosto'!C26+'ER Septiembre'!C26</f>
        <v>294411.40000000002</v>
      </c>
      <c r="E26" s="68"/>
      <c r="F26" s="68"/>
    </row>
    <row r="27" spans="1:6" x14ac:dyDescent="0.25">
      <c r="A27" s="3"/>
      <c r="C27" s="69"/>
    </row>
    <row r="28" spans="1:6" x14ac:dyDescent="0.25">
      <c r="A28" s="3" t="s">
        <v>15</v>
      </c>
      <c r="C28" s="69">
        <f>+C23-C26</f>
        <v>223048.79999999993</v>
      </c>
    </row>
    <row r="29" spans="1:6" x14ac:dyDescent="0.25">
      <c r="A29" s="3"/>
      <c r="C29" s="69"/>
    </row>
    <row r="31" spans="1:6" x14ac:dyDescent="0.25">
      <c r="A31" s="3"/>
      <c r="C31" s="69">
        <f>+'ER Enero'!C31</f>
        <v>0</v>
      </c>
    </row>
    <row r="32" spans="1:6" x14ac:dyDescent="0.25">
      <c r="A32" s="3" t="s">
        <v>16</v>
      </c>
      <c r="C32" s="69">
        <f>+'ER Enero'!C32+'ER Febrero'!C32+'ER Marzo'!C32+'ER Abril'!C32+'ER Mayo'!C32+'ER Junio'!C32+'ER Julio'!C32+'ER Agosto'!C32+'ER Septiembre'!C32+0.1</f>
        <v>138301.69999999998</v>
      </c>
    </row>
    <row r="33" spans="1:6" x14ac:dyDescent="0.25">
      <c r="A33" s="3" t="s">
        <v>17</v>
      </c>
      <c r="C33" s="69">
        <f>+'ER Enero'!C33+'ER Febrero'!C33+'ER Marzo'!C33+'ER Abril'!C33+'ER Mayo'!C33+'ER Junio'!C33+'ER Julio'!C33+'ER Agosto'!C33+'ER Septiembre'!C33</f>
        <v>668.49999999999989</v>
      </c>
    </row>
    <row r="34" spans="1:6" x14ac:dyDescent="0.25">
      <c r="A34" s="3"/>
      <c r="C34" s="69">
        <f>+'ER Enero'!C34+'ER Febrero'!C34+'ER Marzo'!C34+'ER Abril'!C34+'ER Mayo'!C34</f>
        <v>0</v>
      </c>
    </row>
    <row r="35" spans="1:6" x14ac:dyDescent="0.25">
      <c r="A35" s="3" t="s">
        <v>18</v>
      </c>
      <c r="C35" s="69">
        <f>+'ER Enero'!C35+'ER Febrero'!C35+'ER Marzo'!C35+'ER Abril'!C35+'ER Mayo'!C35+'ER Junio'!C35+'ER Julio'!C35+'ER Agosto'!C35+'ER Septiembre'!C35</f>
        <v>92054.400000000009</v>
      </c>
      <c r="E35" s="68"/>
      <c r="F35" s="68"/>
    </row>
    <row r="36" spans="1:6" x14ac:dyDescent="0.25">
      <c r="A36" s="3"/>
      <c r="C36" s="69">
        <f>+'ER Enero'!C36+'ER Febrero'!C36+'ER Marzo'!C36+'ER Abril'!C36+'ER Mayo'!C36</f>
        <v>0</v>
      </c>
    </row>
    <row r="37" spans="1:6" x14ac:dyDescent="0.25">
      <c r="A37" s="3" t="s">
        <v>19</v>
      </c>
    </row>
    <row r="38" spans="1:6" x14ac:dyDescent="0.25">
      <c r="A38" s="60" t="s">
        <v>20</v>
      </c>
      <c r="C38" s="69">
        <f>+'ER Enero'!C38+'ER Febrero'!C38+'ER Marzo'!C38+'ER Abril'!C38+'ER Mayo'!C38+'ER Junio'!C38+'ER Julio'!C38+'ER Agosto'!C38+'ER Septiembre'!C38-0.1</f>
        <v>16042.599999999999</v>
      </c>
    </row>
    <row r="39" spans="1:6" x14ac:dyDescent="0.25">
      <c r="A39" s="60" t="s">
        <v>21</v>
      </c>
      <c r="C39" s="69">
        <f>+'ER Enero'!C39+'ER Febrero'!C39+'ER Marzo'!C39+'ER Abril'!C39+'ER Mayo'!C39+'ER Junio'!C39+'ER Julio'!C39+'ER Agosto'!C39+'ER Septiembre'!C39</f>
        <v>5041.0999999999995</v>
      </c>
    </row>
    <row r="40" spans="1:6" x14ac:dyDescent="0.25">
      <c r="A40" s="60" t="s">
        <v>22</v>
      </c>
      <c r="C40" s="69">
        <f>+'ER Enero'!C40+'ER Febrero'!C40+'ER Marzo'!C40+'ER Abril'!C40+'ER Mayo'!C40+'ER Junio'!C40+'ER Julio'!C40+'ER Agosto'!C40+'ER Septiembre'!C40</f>
        <v>118256.5</v>
      </c>
    </row>
    <row r="41" spans="1:6" ht="15" x14ac:dyDescent="0.25">
      <c r="A41" s="60" t="s">
        <v>23</v>
      </c>
      <c r="C41" s="70">
        <f>+'ER Enero'!C41+'ER Febrero'!C41+'ER Marzo'!C41+'ER Abril'!C41+'ER Mayo'!C41+'ER Junio'!C41+'ER Julio'!C41+'ER Agosto'!C41+'ER Septiembre'!C41</f>
        <v>22631.3</v>
      </c>
    </row>
    <row r="42" spans="1:6" x14ac:dyDescent="0.25">
      <c r="A42" s="3"/>
      <c r="C42" s="69">
        <f>SUM(C38:C41)</f>
        <v>161971.5</v>
      </c>
    </row>
    <row r="43" spans="1:6" x14ac:dyDescent="0.25">
      <c r="A43" s="3"/>
      <c r="C43" s="69"/>
    </row>
    <row r="44" spans="1:6" x14ac:dyDescent="0.25">
      <c r="A44" s="3" t="s">
        <v>24</v>
      </c>
      <c r="C44" s="69">
        <f>+C28+C32+C33+C35-C42</f>
        <v>292101.89999999991</v>
      </c>
    </row>
    <row r="45" spans="1:6" s="3" customFormat="1" x14ac:dyDescent="0.25">
      <c r="B45" s="75"/>
      <c r="C45" s="69"/>
    </row>
    <row r="46" spans="1:6" s="3" customFormat="1" x14ac:dyDescent="0.25">
      <c r="A46" s="3" t="s">
        <v>25</v>
      </c>
      <c r="B46" s="75"/>
      <c r="C46" s="69"/>
    </row>
    <row r="47" spans="1:6" s="3" customFormat="1" ht="15" x14ac:dyDescent="0.25">
      <c r="A47" s="3" t="s">
        <v>26</v>
      </c>
      <c r="B47" s="75"/>
      <c r="C47" s="70">
        <v>-378.2</v>
      </c>
    </row>
    <row r="48" spans="1:6" s="3" customFormat="1" x14ac:dyDescent="0.25">
      <c r="A48" s="37"/>
      <c r="B48" s="75"/>
      <c r="C48" s="69"/>
    </row>
    <row r="49" spans="1:3" s="3" customFormat="1" ht="15" x14ac:dyDescent="0.25">
      <c r="A49" s="3" t="s">
        <v>27</v>
      </c>
      <c r="B49" s="1"/>
      <c r="C49" s="72">
        <f>+C44+C47</f>
        <v>291723.6999999999</v>
      </c>
    </row>
    <row r="50" spans="1:3" s="3" customFormat="1" x14ac:dyDescent="0.25">
      <c r="B50" s="75"/>
      <c r="C50" s="69"/>
    </row>
    <row r="51" spans="1:3" x14ac:dyDescent="0.25">
      <c r="C51" s="73"/>
    </row>
    <row r="52" spans="1:3" x14ac:dyDescent="0.25">
      <c r="C52" s="74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75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B24" zoomScale="85" zoomScaleNormal="85" zoomScaleSheetLayoutView="100" workbookViewId="0">
      <selection activeCell="B24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66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4" t="s">
        <v>30</v>
      </c>
      <c r="C9" s="94"/>
      <c r="D9" s="94"/>
      <c r="G9" s="94" t="s">
        <v>30</v>
      </c>
      <c r="H9" s="94"/>
      <c r="I9" s="94"/>
    </row>
    <row r="10" spans="1:9" s="17" customFormat="1" ht="25.5" x14ac:dyDescent="0.25">
      <c r="A10" s="40" t="s">
        <v>31</v>
      </c>
      <c r="B10" s="13" t="s">
        <v>67</v>
      </c>
      <c r="C10" s="13" t="s">
        <v>68</v>
      </c>
      <c r="D10" s="13" t="s">
        <v>32</v>
      </c>
      <c r="F10" s="40" t="s">
        <v>33</v>
      </c>
      <c r="G10" s="13" t="s">
        <v>67</v>
      </c>
      <c r="H10" s="13" t="s">
        <v>68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654856.80000000005</v>
      </c>
      <c r="C12" s="30">
        <v>396546</v>
      </c>
      <c r="D12" s="30">
        <f>+B12-C12</f>
        <v>258310.80000000005</v>
      </c>
      <c r="F12" s="46" t="s">
        <v>69</v>
      </c>
      <c r="G12" s="42">
        <f>+G14+G15</f>
        <v>824791.5</v>
      </c>
      <c r="H12" s="42">
        <f>+H14+H15</f>
        <v>818947.9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511144.9</v>
      </c>
      <c r="C14" s="43">
        <f>SUM(C16:C19)</f>
        <v>507458.4</v>
      </c>
      <c r="D14" s="43">
        <f>+B14-C14</f>
        <v>3686.5</v>
      </c>
      <c r="F14" s="46" t="s">
        <v>58</v>
      </c>
      <c r="G14" s="30">
        <v>1345.5</v>
      </c>
      <c r="H14" s="25">
        <v>1345.5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823446</v>
      </c>
      <c r="H15" s="25">
        <v>817602.4</v>
      </c>
      <c r="I15" s="55">
        <f>+G15-H15</f>
        <v>5843.5999999999767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511144.9</v>
      </c>
      <c r="C17" s="25">
        <v>507458.4</v>
      </c>
      <c r="D17" s="25">
        <f t="shared" si="0"/>
        <v>3686.5</v>
      </c>
      <c r="E17" s="39"/>
      <c r="F17" s="76" t="s">
        <v>35</v>
      </c>
      <c r="G17" s="25">
        <v>1023731.5</v>
      </c>
      <c r="H17" s="25">
        <v>1016457.7</v>
      </c>
      <c r="I17" s="25">
        <f>+G17-H17</f>
        <v>7273.8000000000466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25210.2</v>
      </c>
      <c r="H19" s="25">
        <v>36341.800000000003</v>
      </c>
      <c r="I19" s="25">
        <f>+G19-H19</f>
        <v>-11131.600000000002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6267414.0999999996</v>
      </c>
      <c r="C21" s="25">
        <f>SUM(C23:C25)</f>
        <v>6325217.0999999996</v>
      </c>
      <c r="D21" s="25">
        <f>+B21-C21</f>
        <v>-57803</v>
      </c>
      <c r="F21" s="77" t="s">
        <v>41</v>
      </c>
      <c r="G21" s="42">
        <v>2693.3</v>
      </c>
      <c r="H21" s="42">
        <v>2446.3000000000002</v>
      </c>
      <c r="I21" s="25">
        <f>+G21-H21</f>
        <v>247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7416953.2000000002</v>
      </c>
      <c r="C23" s="25">
        <v>7488956.2999999998</v>
      </c>
      <c r="D23" s="25">
        <f>+B23-C23</f>
        <v>-72003.099999999627</v>
      </c>
      <c r="F23" s="3" t="s">
        <v>47</v>
      </c>
      <c r="G23" s="25">
        <v>1271.0999999999999</v>
      </c>
      <c r="H23" s="25">
        <v>1281.4000000000001</v>
      </c>
      <c r="I23" s="25">
        <f>+G23-H23</f>
        <v>-10.300000000000182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-1149539.1000000001</v>
      </c>
      <c r="C25" s="25">
        <v>-1163739.2</v>
      </c>
      <c r="D25" s="25">
        <f>+B25-C25</f>
        <v>14200.09999999986</v>
      </c>
      <c r="F25" s="3" t="s">
        <v>45</v>
      </c>
      <c r="G25" s="16">
        <v>1046311.1</v>
      </c>
      <c r="H25" s="16">
        <v>912760.4</v>
      </c>
      <c r="I25" s="57">
        <f>+G25-H25</f>
        <v>133550.69999999995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88145.5</v>
      </c>
      <c r="C27" s="48">
        <v>74451.100000000006</v>
      </c>
      <c r="D27" s="25">
        <f>+B27-C27</f>
        <v>13694.399999999994</v>
      </c>
      <c r="E27" s="39"/>
      <c r="F27" s="3" t="s">
        <v>49</v>
      </c>
      <c r="G27" s="16">
        <f>SUM(G14:G26)</f>
        <v>2924008.7</v>
      </c>
      <c r="H27" s="16">
        <f>SUM(H14:H26)</f>
        <v>2788235.5</v>
      </c>
      <c r="I27" s="16">
        <f>+G27-H27</f>
        <v>135773.20000000019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34547</v>
      </c>
      <c r="C30" s="48">
        <v>34647.4</v>
      </c>
      <c r="D30" s="25">
        <f>+B30-C30</f>
        <v>-100.40000000000146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4630.3</v>
      </c>
      <c r="C34" s="48">
        <v>5019.6000000000004</v>
      </c>
      <c r="D34" s="25">
        <f>+B34-C34</f>
        <v>-389.30000000000018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1144318.6000000001</v>
      </c>
      <c r="H35" s="42">
        <v>586690.4</v>
      </c>
      <c r="I35" s="58">
        <f t="shared" si="1"/>
        <v>557628.20000000007</v>
      </c>
    </row>
    <row r="36" spans="1:9" ht="15" x14ac:dyDescent="0.25">
      <c r="A36" s="3" t="s">
        <v>54</v>
      </c>
      <c r="B36" s="51">
        <v>785.4</v>
      </c>
      <c r="C36" s="51">
        <v>843.5</v>
      </c>
      <c r="D36" s="51">
        <f>+B36-C36</f>
        <v>-58.100000000000023</v>
      </c>
      <c r="E36" s="39"/>
      <c r="F36" s="3" t="s">
        <v>24</v>
      </c>
      <c r="G36" s="16">
        <v>81567.600000000006</v>
      </c>
      <c r="H36" s="16">
        <v>557628.1</v>
      </c>
      <c r="I36" s="57">
        <f t="shared" si="1"/>
        <v>-476060.5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4637515.3</v>
      </c>
      <c r="H38" s="16">
        <f>SUM(H31:H37)</f>
        <v>4555947.5999999996</v>
      </c>
      <c r="I38" s="16">
        <f>+G38-H38</f>
        <v>81567.700000000186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7561524</v>
      </c>
      <c r="C40" s="38">
        <f>+C36+C34+C32+C30+C27+C21+C14+C12</f>
        <v>7344183.0999999996</v>
      </c>
      <c r="D40" s="38">
        <f>+B40-C40</f>
        <v>217340.90000000037</v>
      </c>
      <c r="E40" s="39"/>
      <c r="F40" s="3" t="s">
        <v>57</v>
      </c>
      <c r="G40" s="38">
        <f>+G27+G38</f>
        <v>7561524</v>
      </c>
      <c r="H40" s="38">
        <f>+H27+H38</f>
        <v>7344183.0999999996</v>
      </c>
      <c r="I40" s="38">
        <f>+G40-H40</f>
        <v>217340.90000000037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A843-93F9-4229-B94C-C92A3F0B7E01}">
  <dimension ref="A1:F144"/>
  <sheetViews>
    <sheetView topLeftCell="A7" workbookViewId="0">
      <selection activeCell="C16" sqref="C16"/>
    </sheetView>
  </sheetViews>
  <sheetFormatPr baseColWidth="10" defaultColWidth="8" defaultRowHeight="12.75" x14ac:dyDescent="0.25"/>
  <cols>
    <col min="1" max="1" width="87" style="20" customWidth="1"/>
    <col min="2" max="2" width="6.7109375" style="79" customWidth="1"/>
    <col min="3" max="3" width="28.140625" style="20" customWidth="1"/>
    <col min="4" max="4" width="13" style="20" bestFit="1" customWidth="1"/>
    <col min="5" max="16384" width="8" style="20"/>
  </cols>
  <sheetData>
    <row r="1" spans="1:6" s="19" customFormat="1" ht="15.75" x14ac:dyDescent="0.25">
      <c r="A1" s="17" t="s">
        <v>0</v>
      </c>
      <c r="B1" s="18"/>
      <c r="C1" s="18"/>
    </row>
    <row r="2" spans="1:6" s="19" customFormat="1" ht="15.75" x14ac:dyDescent="0.25">
      <c r="A2" s="17" t="s">
        <v>1</v>
      </c>
      <c r="B2" s="18"/>
      <c r="C2" s="18"/>
    </row>
    <row r="3" spans="1:6" x14ac:dyDescent="0.25">
      <c r="A3" s="17"/>
      <c r="B3" s="17"/>
      <c r="C3" s="17"/>
    </row>
    <row r="4" spans="1:6" s="22" customFormat="1" ht="14.25" x14ac:dyDescent="0.25">
      <c r="A4" s="17" t="s">
        <v>2</v>
      </c>
      <c r="B4" s="21"/>
      <c r="C4" s="21"/>
    </row>
    <row r="5" spans="1:6" s="22" customFormat="1" ht="14.25" x14ac:dyDescent="0.25">
      <c r="A5" s="17" t="s">
        <v>70</v>
      </c>
      <c r="B5" s="21"/>
      <c r="C5" s="21"/>
    </row>
    <row r="6" spans="1:6" s="21" customFormat="1" ht="14.25" x14ac:dyDescent="0.25">
      <c r="A6" s="23" t="s">
        <v>3</v>
      </c>
      <c r="B6" s="24"/>
      <c r="C6" s="24"/>
    </row>
    <row r="7" spans="1:6" s="17" customFormat="1" x14ac:dyDescent="0.25">
      <c r="B7" s="1"/>
    </row>
    <row r="8" spans="1:6" s="17" customFormat="1" x14ac:dyDescent="0.25">
      <c r="B8" s="1"/>
    </row>
    <row r="9" spans="1:6" x14ac:dyDescent="0.25">
      <c r="B9" s="1"/>
      <c r="C9" s="2">
        <v>44593</v>
      </c>
    </row>
    <row r="11" spans="1:6" x14ac:dyDescent="0.25">
      <c r="A11" s="20" t="s">
        <v>4</v>
      </c>
    </row>
    <row r="12" spans="1:6" x14ac:dyDescent="0.25">
      <c r="A12" s="3" t="s">
        <v>5</v>
      </c>
      <c r="C12" s="25">
        <v>57311.9</v>
      </c>
    </row>
    <row r="13" spans="1:6" x14ac:dyDescent="0.25">
      <c r="A13" s="3" t="s">
        <v>6</v>
      </c>
      <c r="C13" s="25">
        <v>0</v>
      </c>
      <c r="F13" s="27"/>
    </row>
    <row r="14" spans="1:6" x14ac:dyDescent="0.25">
      <c r="A14" s="3" t="s">
        <v>7</v>
      </c>
      <c r="C14" s="25">
        <v>1560.3</v>
      </c>
    </row>
    <row r="15" spans="1:6" ht="13.5" customHeight="1" x14ac:dyDescent="0.25">
      <c r="A15" s="3" t="s">
        <v>8</v>
      </c>
      <c r="C15" s="28">
        <v>903.7</v>
      </c>
    </row>
    <row r="16" spans="1:6" ht="13.5" customHeight="1" x14ac:dyDescent="0.25">
      <c r="A16" s="29"/>
      <c r="C16" s="30">
        <f>SUM(C12:C15)</f>
        <v>59775.9</v>
      </c>
    </row>
    <row r="17" spans="1:4" x14ac:dyDescent="0.25">
      <c r="A17" s="31"/>
      <c r="C17" s="25"/>
    </row>
    <row r="18" spans="1:4" x14ac:dyDescent="0.25">
      <c r="A18" s="3" t="s">
        <v>9</v>
      </c>
    </row>
    <row r="19" spans="1:4" x14ac:dyDescent="0.25">
      <c r="A19" s="3" t="s">
        <v>10</v>
      </c>
      <c r="C19" s="25">
        <v>6580.6</v>
      </c>
    </row>
    <row r="20" spans="1:4" ht="15" x14ac:dyDescent="0.25">
      <c r="A20" s="3" t="s">
        <v>11</v>
      </c>
      <c r="C20" s="28">
        <v>7526.2000000000007</v>
      </c>
    </row>
    <row r="21" spans="1:4" x14ac:dyDescent="0.25">
      <c r="A21" s="3"/>
      <c r="B21" s="81"/>
      <c r="C21" s="30">
        <f>SUM(C19:C20)</f>
        <v>14106.800000000001</v>
      </c>
    </row>
    <row r="22" spans="1:4" x14ac:dyDescent="0.25">
      <c r="A22" s="3"/>
      <c r="C22" s="25"/>
    </row>
    <row r="23" spans="1:4" x14ac:dyDescent="0.25">
      <c r="A23" s="3" t="s">
        <v>12</v>
      </c>
      <c r="C23" s="25">
        <f>SUM(C16-C21)</f>
        <v>45669.1</v>
      </c>
      <c r="D23" s="32"/>
    </row>
    <row r="24" spans="1:4" x14ac:dyDescent="0.25">
      <c r="A24" s="3"/>
      <c r="C24" s="25"/>
    </row>
    <row r="25" spans="1:4" x14ac:dyDescent="0.25">
      <c r="A25" s="3" t="s">
        <v>13</v>
      </c>
      <c r="C25" s="25"/>
    </row>
    <row r="26" spans="1:4" ht="15" x14ac:dyDescent="0.25">
      <c r="A26" s="3" t="s">
        <v>14</v>
      </c>
      <c r="C26" s="28">
        <v>51807.199999999997</v>
      </c>
    </row>
    <row r="27" spans="1:4" x14ac:dyDescent="0.25">
      <c r="A27" s="3"/>
      <c r="C27" s="25"/>
    </row>
    <row r="28" spans="1:4" x14ac:dyDescent="0.25">
      <c r="A28" s="3" t="s">
        <v>15</v>
      </c>
      <c r="C28" s="25">
        <f>+C23-C26</f>
        <v>-6138.0999999999985</v>
      </c>
    </row>
    <row r="29" spans="1:4" x14ac:dyDescent="0.25">
      <c r="A29" s="3"/>
      <c r="C29" s="25"/>
    </row>
    <row r="31" spans="1:4" x14ac:dyDescent="0.25">
      <c r="A31" s="3"/>
      <c r="C31" s="25"/>
    </row>
    <row r="32" spans="1:4" x14ac:dyDescent="0.25">
      <c r="A32" s="3" t="s">
        <v>16</v>
      </c>
      <c r="C32" s="25">
        <v>11145.4</v>
      </c>
    </row>
    <row r="33" spans="1:4" x14ac:dyDescent="0.25">
      <c r="A33" s="3" t="s">
        <v>17</v>
      </c>
      <c r="C33" s="25">
        <v>-64.900000000000006</v>
      </c>
    </row>
    <row r="34" spans="1:4" x14ac:dyDescent="0.25">
      <c r="A34" s="3"/>
      <c r="C34" s="25"/>
    </row>
    <row r="35" spans="1:4" x14ac:dyDescent="0.25">
      <c r="A35" s="3" t="s">
        <v>18</v>
      </c>
      <c r="C35" s="25">
        <v>9621.4</v>
      </c>
    </row>
    <row r="36" spans="1:4" x14ac:dyDescent="0.25">
      <c r="A36" s="3"/>
      <c r="C36" s="25"/>
    </row>
    <row r="37" spans="1:4" x14ac:dyDescent="0.25">
      <c r="A37" s="3" t="s">
        <v>19</v>
      </c>
    </row>
    <row r="38" spans="1:4" x14ac:dyDescent="0.25">
      <c r="A38" s="3" t="s">
        <v>20</v>
      </c>
      <c r="C38" s="25">
        <v>1666.6</v>
      </c>
    </row>
    <row r="39" spans="1:4" x14ac:dyDescent="0.25">
      <c r="A39" s="3" t="s">
        <v>21</v>
      </c>
      <c r="C39" s="25">
        <v>570.79999999999995</v>
      </c>
    </row>
    <row r="40" spans="1:4" x14ac:dyDescent="0.25">
      <c r="A40" s="3" t="s">
        <v>22</v>
      </c>
      <c r="C40" s="25">
        <v>10109.9</v>
      </c>
    </row>
    <row r="41" spans="1:4" ht="15" x14ac:dyDescent="0.25">
      <c r="A41" s="3" t="s">
        <v>23</v>
      </c>
      <c r="C41" s="28">
        <v>2413.6999999999998</v>
      </c>
      <c r="D41" s="47"/>
    </row>
    <row r="42" spans="1:4" x14ac:dyDescent="0.25">
      <c r="A42" s="3"/>
      <c r="C42" s="25">
        <f>SUM(C38:C41)</f>
        <v>14761</v>
      </c>
    </row>
    <row r="43" spans="1:4" x14ac:dyDescent="0.25">
      <c r="A43" s="3"/>
      <c r="C43" s="25"/>
    </row>
    <row r="44" spans="1:4" x14ac:dyDescent="0.25">
      <c r="A44" s="3" t="s">
        <v>24</v>
      </c>
      <c r="C44" s="25">
        <f>+C28+C32+C33+C35-C42</f>
        <v>-197.19999999999891</v>
      </c>
    </row>
    <row r="45" spans="1:4" s="3" customFormat="1" x14ac:dyDescent="0.25">
      <c r="B45" s="79"/>
      <c r="C45" s="25"/>
    </row>
    <row r="46" spans="1:4" s="3" customFormat="1" x14ac:dyDescent="0.25">
      <c r="A46" s="3" t="s">
        <v>25</v>
      </c>
      <c r="B46" s="79"/>
      <c r="C46" s="25"/>
    </row>
    <row r="47" spans="1:4" s="3" customFormat="1" ht="15" x14ac:dyDescent="0.25">
      <c r="A47" s="3" t="s">
        <v>26</v>
      </c>
      <c r="B47" s="79"/>
      <c r="C47" s="28">
        <v>0</v>
      </c>
    </row>
    <row r="48" spans="1:4" s="3" customFormat="1" x14ac:dyDescent="0.25">
      <c r="A48" s="37"/>
      <c r="B48" s="79"/>
      <c r="C48" s="25"/>
    </row>
    <row r="49" spans="1:3" s="3" customFormat="1" ht="15" x14ac:dyDescent="0.25">
      <c r="A49" s="3" t="s">
        <v>27</v>
      </c>
      <c r="B49" s="1"/>
      <c r="C49" s="38">
        <f>+C44+C47</f>
        <v>-197.19999999999891</v>
      </c>
    </row>
    <row r="50" spans="1:3" s="3" customFormat="1" x14ac:dyDescent="0.25">
      <c r="B50" s="79"/>
      <c r="C50" s="25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79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2240-19BC-4B00-B515-A9BE333F5FEF}">
  <dimension ref="A1:I43"/>
  <sheetViews>
    <sheetView topLeftCell="C25" workbookViewId="0">
      <selection activeCell="C25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71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4" t="s">
        <v>30</v>
      </c>
      <c r="C9" s="94"/>
      <c r="D9" s="94"/>
      <c r="G9" s="94" t="s">
        <v>30</v>
      </c>
      <c r="H9" s="94"/>
      <c r="I9" s="94"/>
    </row>
    <row r="10" spans="1:9" s="17" customFormat="1" ht="25.5" x14ac:dyDescent="0.25">
      <c r="A10" s="40" t="s">
        <v>31</v>
      </c>
      <c r="B10" s="13" t="s">
        <v>72</v>
      </c>
      <c r="C10" s="13" t="s">
        <v>67</v>
      </c>
      <c r="D10" s="13" t="s">
        <v>32</v>
      </c>
      <c r="F10" s="40" t="s">
        <v>33</v>
      </c>
      <c r="G10" s="13" t="s">
        <v>72</v>
      </c>
      <c r="H10" s="13" t="s">
        <v>67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355905.4</v>
      </c>
      <c r="C12" s="30">
        <v>654856.80000000005</v>
      </c>
      <c r="D12" s="30">
        <f>+B12-C12</f>
        <v>-298951.40000000002</v>
      </c>
      <c r="F12" s="46" t="s">
        <v>69</v>
      </c>
      <c r="G12" s="42">
        <f>+G14+G15</f>
        <v>830452.8</v>
      </c>
      <c r="H12" s="42">
        <f>+H14+H15</f>
        <v>824791.5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514037.9</v>
      </c>
      <c r="C14" s="43">
        <f>SUM(C16:C19)</f>
        <v>511144.9</v>
      </c>
      <c r="D14" s="43">
        <f>+B14-C14</f>
        <v>2893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829107.3</v>
      </c>
      <c r="H15" s="25">
        <v>823446</v>
      </c>
      <c r="I15" s="55">
        <f>+G15-H15</f>
        <v>5661.3000000000466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514037.9</v>
      </c>
      <c r="C17" s="25">
        <v>511144.9</v>
      </c>
      <c r="D17" s="25">
        <f t="shared" si="0"/>
        <v>2893</v>
      </c>
      <c r="E17" s="39"/>
      <c r="F17" s="76" t="s">
        <v>35</v>
      </c>
      <c r="G17" s="25">
        <v>1030312.1</v>
      </c>
      <c r="H17" s="25">
        <v>1023731.5</v>
      </c>
      <c r="I17" s="25">
        <f>+G17-H17</f>
        <v>6580.5999999999767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31664.7</v>
      </c>
      <c r="H19" s="25">
        <v>25210.2</v>
      </c>
      <c r="I19" s="25">
        <f>+G19-H19</f>
        <v>6454.5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6653730</v>
      </c>
      <c r="C21" s="25">
        <f>SUM(C23:C25)</f>
        <v>6267414.0999999996</v>
      </c>
      <c r="D21" s="25">
        <f>+B21-C21</f>
        <v>386315.90000000037</v>
      </c>
      <c r="F21" s="77" t="s">
        <v>41</v>
      </c>
      <c r="G21" s="42">
        <v>2956.7</v>
      </c>
      <c r="H21" s="42">
        <v>2693.3</v>
      </c>
      <c r="I21" s="25">
        <f>+G21-H21</f>
        <v>263.39999999999964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7853677.7000000002</v>
      </c>
      <c r="C23" s="25">
        <v>7416953.2000000002</v>
      </c>
      <c r="D23" s="25">
        <f>+B23-C23</f>
        <v>436724.5</v>
      </c>
      <c r="F23" s="3" t="s">
        <v>47</v>
      </c>
      <c r="G23" s="25">
        <v>1275.4000000000001</v>
      </c>
      <c r="H23" s="25">
        <v>1271.0999999999999</v>
      </c>
      <c r="I23" s="25">
        <f>+G23-H23</f>
        <v>4.3000000000001819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-1199947.7</v>
      </c>
      <c r="C25" s="25">
        <v>-1149539.1000000001</v>
      </c>
      <c r="D25" s="25">
        <f>+B25-C25</f>
        <v>-50408.59999999986</v>
      </c>
      <c r="F25" s="3" t="s">
        <v>45</v>
      </c>
      <c r="G25" s="16">
        <v>1171720.8999999999</v>
      </c>
      <c r="H25" s="16">
        <v>1046311.1</v>
      </c>
      <c r="I25" s="57">
        <f>+G25-H25</f>
        <v>125409.79999999993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141781.20000000001</v>
      </c>
      <c r="C27" s="48">
        <v>88145.5</v>
      </c>
      <c r="D27" s="25">
        <f>+B27-C27</f>
        <v>53635.700000000012</v>
      </c>
      <c r="E27" s="39"/>
      <c r="F27" s="3" t="s">
        <v>49</v>
      </c>
      <c r="G27" s="16">
        <f>SUM(G14:G26)</f>
        <v>3068382.5999999996</v>
      </c>
      <c r="H27" s="16">
        <f>SUM(H14:H26)</f>
        <v>2924008.7</v>
      </c>
      <c r="I27" s="16">
        <f>+G27-H27</f>
        <v>144373.89999999944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34449.1</v>
      </c>
      <c r="C30" s="48">
        <v>34547</v>
      </c>
      <c r="D30" s="25">
        <f>+B30-C30</f>
        <v>-97.900000000001455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1286278.5</v>
      </c>
      <c r="I32" s="58">
        <f t="shared" si="1"/>
        <v>557628.10000000009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5017.5</v>
      </c>
      <c r="C34" s="48">
        <v>4630.3</v>
      </c>
      <c r="D34" s="25">
        <f>+B34-C34</f>
        <v>387.19999999999982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1144318.6000000001</v>
      </c>
      <c r="I35" s="58">
        <f t="shared" si="1"/>
        <v>-557628.10000000009</v>
      </c>
    </row>
    <row r="36" spans="1:9" ht="15" x14ac:dyDescent="0.25">
      <c r="A36" s="3" t="s">
        <v>54</v>
      </c>
      <c r="B36" s="51">
        <v>779.5</v>
      </c>
      <c r="C36" s="51">
        <v>785.4</v>
      </c>
      <c r="D36" s="51">
        <f>+B36-C36</f>
        <v>-5.8999999999999773</v>
      </c>
      <c r="E36" s="39"/>
      <c r="F36" s="3" t="s">
        <v>24</v>
      </c>
      <c r="G36" s="16">
        <v>81370.3</v>
      </c>
      <c r="H36" s="16">
        <v>81567.600000000006</v>
      </c>
      <c r="I36" s="57">
        <f t="shared" si="1"/>
        <v>-197.30000000000291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4637318</v>
      </c>
      <c r="H38" s="16">
        <f>SUM(H31:H37)</f>
        <v>4637515.3</v>
      </c>
      <c r="I38" s="16">
        <f>+G38-H38</f>
        <v>-197.29999999981374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7705700.6000000006</v>
      </c>
      <c r="C40" s="38">
        <f>+C36+C34+C32+C30+C27+C21+C14+C12</f>
        <v>7561524</v>
      </c>
      <c r="D40" s="38">
        <f>+B40-C40</f>
        <v>144176.60000000056</v>
      </c>
      <c r="E40" s="39"/>
      <c r="F40" s="3" t="s">
        <v>57</v>
      </c>
      <c r="G40" s="38">
        <f>+G27+G38</f>
        <v>7705700.5999999996</v>
      </c>
      <c r="H40" s="38">
        <f>+H27+H38</f>
        <v>7561524</v>
      </c>
      <c r="I40" s="38">
        <f>+G40-H40</f>
        <v>144176.59999999963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3129-359F-4D3E-94DE-83609F67FC43}">
  <dimension ref="A1:E144"/>
  <sheetViews>
    <sheetView topLeftCell="A31" workbookViewId="0">
      <selection activeCell="C16" sqref="C16"/>
    </sheetView>
  </sheetViews>
  <sheetFormatPr baseColWidth="10" defaultColWidth="8" defaultRowHeight="12.75" x14ac:dyDescent="0.25"/>
  <cols>
    <col min="1" max="1" width="87" style="20" customWidth="1"/>
    <col min="2" max="2" width="6.7109375" style="80" customWidth="1"/>
    <col min="3" max="3" width="28.140625" style="20" customWidth="1"/>
    <col min="4" max="4" width="13" style="20" bestFit="1" customWidth="1"/>
    <col min="5" max="16384" width="8" style="20"/>
  </cols>
  <sheetData>
    <row r="1" spans="1:5" s="19" customFormat="1" ht="15.75" x14ac:dyDescent="0.25">
      <c r="A1" s="17" t="s">
        <v>0</v>
      </c>
      <c r="B1" s="18"/>
      <c r="C1" s="18"/>
    </row>
    <row r="2" spans="1:5" s="19" customFormat="1" ht="15.75" x14ac:dyDescent="0.25">
      <c r="A2" s="17" t="s">
        <v>1</v>
      </c>
      <c r="B2" s="18"/>
      <c r="C2" s="18"/>
    </row>
    <row r="3" spans="1:5" x14ac:dyDescent="0.25">
      <c r="A3" s="17"/>
      <c r="B3" s="17"/>
      <c r="C3" s="17"/>
    </row>
    <row r="4" spans="1:5" s="22" customFormat="1" ht="14.25" x14ac:dyDescent="0.25">
      <c r="A4" s="17" t="s">
        <v>2</v>
      </c>
      <c r="B4" s="21"/>
      <c r="C4" s="21"/>
    </row>
    <row r="5" spans="1:5" s="22" customFormat="1" ht="14.25" x14ac:dyDescent="0.25">
      <c r="A5" s="17" t="s">
        <v>73</v>
      </c>
      <c r="B5" s="21"/>
      <c r="C5" s="21"/>
    </row>
    <row r="6" spans="1:5" s="21" customFormat="1" ht="14.25" x14ac:dyDescent="0.25">
      <c r="A6" s="23" t="s">
        <v>3</v>
      </c>
      <c r="B6" s="24"/>
      <c r="C6" s="24"/>
    </row>
    <row r="7" spans="1:5" s="17" customFormat="1" x14ac:dyDescent="0.25">
      <c r="B7" s="1"/>
    </row>
    <row r="8" spans="1:5" s="17" customFormat="1" x14ac:dyDescent="0.25">
      <c r="B8" s="1"/>
    </row>
    <row r="9" spans="1:5" x14ac:dyDescent="0.25">
      <c r="B9" s="1"/>
      <c r="C9" s="2">
        <v>44621</v>
      </c>
    </row>
    <row r="11" spans="1:5" x14ac:dyDescent="0.25">
      <c r="A11" s="20" t="s">
        <v>4</v>
      </c>
    </row>
    <row r="12" spans="1:5" x14ac:dyDescent="0.25">
      <c r="A12" s="3" t="s">
        <v>5</v>
      </c>
      <c r="C12" s="25">
        <v>72620.3</v>
      </c>
    </row>
    <row r="13" spans="1:5" x14ac:dyDescent="0.25">
      <c r="A13" s="3" t="s">
        <v>6</v>
      </c>
      <c r="C13" s="25">
        <v>0</v>
      </c>
      <c r="E13" s="27"/>
    </row>
    <row r="14" spans="1:5" x14ac:dyDescent="0.25">
      <c r="A14" s="3" t="s">
        <v>7</v>
      </c>
      <c r="C14" s="25">
        <v>1864.3</v>
      </c>
    </row>
    <row r="15" spans="1:5" ht="13.5" customHeight="1" x14ac:dyDescent="0.25">
      <c r="A15" s="3" t="s">
        <v>8</v>
      </c>
      <c r="C15" s="28">
        <v>508.1</v>
      </c>
    </row>
    <row r="16" spans="1:5" ht="13.5" customHeight="1" x14ac:dyDescent="0.25">
      <c r="A16" s="29"/>
      <c r="C16" s="30">
        <f>SUM(C12:C15)</f>
        <v>74992.700000000012</v>
      </c>
    </row>
    <row r="17" spans="1:4" x14ac:dyDescent="0.25">
      <c r="A17" s="31"/>
      <c r="C17" s="25"/>
    </row>
    <row r="18" spans="1:4" x14ac:dyDescent="0.25">
      <c r="A18" s="3" t="s">
        <v>9</v>
      </c>
    </row>
    <row r="19" spans="1:4" x14ac:dyDescent="0.25">
      <c r="A19" s="3" t="s">
        <v>10</v>
      </c>
      <c r="C19" s="25">
        <v>7303.8</v>
      </c>
    </row>
    <row r="20" spans="1:4" ht="15" x14ac:dyDescent="0.25">
      <c r="A20" s="3" t="s">
        <v>11</v>
      </c>
      <c r="C20" s="28">
        <v>10540.2</v>
      </c>
    </row>
    <row r="21" spans="1:4" x14ac:dyDescent="0.25">
      <c r="A21" s="3"/>
      <c r="B21" s="81"/>
      <c r="C21" s="30">
        <f>SUM(C19:C20)</f>
        <v>17844</v>
      </c>
    </row>
    <row r="22" spans="1:4" x14ac:dyDescent="0.25">
      <c r="A22" s="3"/>
      <c r="C22" s="25"/>
    </row>
    <row r="23" spans="1:4" x14ac:dyDescent="0.25">
      <c r="A23" s="3" t="s">
        <v>12</v>
      </c>
      <c r="C23" s="25">
        <f>SUM(C16-C21)</f>
        <v>57148.700000000012</v>
      </c>
      <c r="D23" s="32"/>
    </row>
    <row r="24" spans="1:4" x14ac:dyDescent="0.25">
      <c r="A24" s="3"/>
      <c r="C24" s="25"/>
    </row>
    <row r="25" spans="1:4" x14ac:dyDescent="0.25">
      <c r="A25" s="3" t="s">
        <v>13</v>
      </c>
      <c r="C25" s="25"/>
    </row>
    <row r="26" spans="1:4" ht="15" x14ac:dyDescent="0.25">
      <c r="A26" s="3" t="s">
        <v>14</v>
      </c>
      <c r="C26" s="28">
        <v>6433.6</v>
      </c>
    </row>
    <row r="27" spans="1:4" x14ac:dyDescent="0.25">
      <c r="A27" s="3"/>
      <c r="C27" s="25"/>
    </row>
    <row r="28" spans="1:4" x14ac:dyDescent="0.25">
      <c r="A28" s="3" t="s">
        <v>15</v>
      </c>
      <c r="C28" s="25">
        <f>+C23-C26</f>
        <v>50715.100000000013</v>
      </c>
    </row>
    <row r="29" spans="1:4" x14ac:dyDescent="0.25">
      <c r="A29" s="3"/>
      <c r="C29" s="25"/>
    </row>
    <row r="31" spans="1:4" x14ac:dyDescent="0.25">
      <c r="A31" s="3"/>
      <c r="C31" s="25"/>
    </row>
    <row r="32" spans="1:4" x14ac:dyDescent="0.25">
      <c r="A32" s="3" t="s">
        <v>16</v>
      </c>
      <c r="C32" s="25">
        <v>8680.2999999999993</v>
      </c>
    </row>
    <row r="33" spans="1:4" x14ac:dyDescent="0.25">
      <c r="A33" s="3" t="s">
        <v>17</v>
      </c>
      <c r="C33" s="25">
        <v>-158.6</v>
      </c>
    </row>
    <row r="34" spans="1:4" x14ac:dyDescent="0.25">
      <c r="A34" s="3"/>
      <c r="C34" s="25"/>
    </row>
    <row r="35" spans="1:4" x14ac:dyDescent="0.25">
      <c r="A35" s="3" t="s">
        <v>18</v>
      </c>
      <c r="C35" s="25">
        <v>5230.8</v>
      </c>
    </row>
    <row r="36" spans="1:4" x14ac:dyDescent="0.25">
      <c r="A36" s="3"/>
      <c r="C36" s="25"/>
    </row>
    <row r="37" spans="1:4" x14ac:dyDescent="0.25">
      <c r="A37" s="3" t="s">
        <v>19</v>
      </c>
    </row>
    <row r="38" spans="1:4" x14ac:dyDescent="0.25">
      <c r="A38" s="3" t="s">
        <v>20</v>
      </c>
      <c r="C38" s="25">
        <v>1722</v>
      </c>
    </row>
    <row r="39" spans="1:4" x14ac:dyDescent="0.25">
      <c r="A39" s="3" t="s">
        <v>21</v>
      </c>
      <c r="C39" s="25">
        <v>579.29999999999995</v>
      </c>
    </row>
    <row r="40" spans="1:4" x14ac:dyDescent="0.25">
      <c r="A40" s="3" t="s">
        <v>22</v>
      </c>
      <c r="C40" s="25">
        <v>11403.7</v>
      </c>
    </row>
    <row r="41" spans="1:4" ht="15" x14ac:dyDescent="0.25">
      <c r="A41" s="3" t="s">
        <v>23</v>
      </c>
      <c r="C41" s="28">
        <v>2546.4</v>
      </c>
      <c r="D41" s="83"/>
    </row>
    <row r="42" spans="1:4" x14ac:dyDescent="0.25">
      <c r="A42" s="3"/>
      <c r="C42" s="25">
        <f>SUM(C38:C41)</f>
        <v>16251.4</v>
      </c>
    </row>
    <row r="43" spans="1:4" x14ac:dyDescent="0.25">
      <c r="A43" s="3"/>
      <c r="C43" s="25"/>
    </row>
    <row r="44" spans="1:4" x14ac:dyDescent="0.25">
      <c r="A44" s="3" t="s">
        <v>24</v>
      </c>
      <c r="C44" s="25">
        <f>+C28+C32+C33+C35-C42</f>
        <v>48216.200000000012</v>
      </c>
    </row>
    <row r="45" spans="1:4" s="3" customFormat="1" x14ac:dyDescent="0.25">
      <c r="B45" s="80"/>
      <c r="C45" s="25"/>
    </row>
    <row r="46" spans="1:4" s="3" customFormat="1" x14ac:dyDescent="0.25">
      <c r="A46" s="3" t="s">
        <v>25</v>
      </c>
      <c r="B46" s="80"/>
      <c r="C46" s="25"/>
    </row>
    <row r="47" spans="1:4" s="3" customFormat="1" ht="15" x14ac:dyDescent="0.25">
      <c r="A47" s="3" t="s">
        <v>26</v>
      </c>
      <c r="B47" s="80"/>
      <c r="C47" s="28">
        <v>0</v>
      </c>
    </row>
    <row r="48" spans="1:4" s="3" customFormat="1" x14ac:dyDescent="0.25">
      <c r="A48" s="37"/>
      <c r="B48" s="80"/>
      <c r="C48" s="25"/>
    </row>
    <row r="49" spans="1:3" s="3" customFormat="1" ht="15" x14ac:dyDescent="0.25">
      <c r="A49" s="3" t="s">
        <v>27</v>
      </c>
      <c r="B49" s="1"/>
      <c r="C49" s="38">
        <f>+C44+C47</f>
        <v>48216.200000000012</v>
      </c>
    </row>
    <row r="50" spans="1:3" s="3" customFormat="1" x14ac:dyDescent="0.25">
      <c r="B50" s="80"/>
      <c r="C50" s="25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0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CFE7-1D0B-47E8-9A7C-3364B2CF6F66}">
  <dimension ref="A1:I43"/>
  <sheetViews>
    <sheetView topLeftCell="D22" workbookViewId="0">
      <selection activeCell="D22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74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4" t="s">
        <v>30</v>
      </c>
      <c r="C9" s="94"/>
      <c r="D9" s="94"/>
      <c r="G9" s="94" t="s">
        <v>30</v>
      </c>
      <c r="H9" s="94"/>
      <c r="I9" s="94"/>
    </row>
    <row r="10" spans="1:9" s="17" customFormat="1" ht="25.5" x14ac:dyDescent="0.25">
      <c r="A10" s="40" t="s">
        <v>31</v>
      </c>
      <c r="B10" s="13" t="s">
        <v>75</v>
      </c>
      <c r="C10" s="13" t="s">
        <v>72</v>
      </c>
      <c r="D10" s="13" t="s">
        <v>32</v>
      </c>
      <c r="F10" s="40" t="s">
        <v>33</v>
      </c>
      <c r="G10" s="13" t="s">
        <v>75</v>
      </c>
      <c r="H10" s="13" t="s">
        <v>72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367403.1</v>
      </c>
      <c r="C12" s="30">
        <v>355905.4</v>
      </c>
      <c r="D12" s="30">
        <f>+B12-C12</f>
        <v>11497.699999999953</v>
      </c>
      <c r="F12" s="46" t="s">
        <v>69</v>
      </c>
      <c r="G12" s="42">
        <f>+G14+G15</f>
        <v>833248.7</v>
      </c>
      <c r="H12" s="42">
        <f>+H14+H15</f>
        <v>830452.8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497484.9</v>
      </c>
      <c r="C14" s="43">
        <f>SUM(C16:C19)</f>
        <v>514037.9</v>
      </c>
      <c r="D14" s="43">
        <f>+B14-C14</f>
        <v>-16553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831903.2</v>
      </c>
      <c r="H15" s="25">
        <v>829107.3</v>
      </c>
      <c r="I15" s="55">
        <f>+G15-H15</f>
        <v>2795.8999999999069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497484.9</v>
      </c>
      <c r="C17" s="25">
        <v>514037.9</v>
      </c>
      <c r="D17" s="25">
        <f t="shared" si="0"/>
        <v>-16553</v>
      </c>
      <c r="E17" s="39"/>
      <c r="F17" s="76" t="s">
        <v>35</v>
      </c>
      <c r="G17" s="25">
        <v>1053758</v>
      </c>
      <c r="H17" s="25">
        <v>1030312.1</v>
      </c>
      <c r="I17" s="25">
        <f>+G17-H17</f>
        <v>23445.900000000023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33529.800000000003</v>
      </c>
      <c r="H19" s="25">
        <v>31664.7</v>
      </c>
      <c r="I19" s="25">
        <f>+G19-H19</f>
        <v>1865.1000000000022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6731230.8000000007</v>
      </c>
      <c r="C21" s="25">
        <f>SUM(C23:C25)</f>
        <v>6653730</v>
      </c>
      <c r="D21" s="25">
        <f>+B21-C21</f>
        <v>77500.800000000745</v>
      </c>
      <c r="F21" s="77" t="s">
        <v>41</v>
      </c>
      <c r="G21" s="42">
        <v>3188.6</v>
      </c>
      <c r="H21" s="42">
        <v>2956.7</v>
      </c>
      <c r="I21" s="25">
        <f>+G21-H21</f>
        <v>231.90000000000009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7937038.4000000004</v>
      </c>
      <c r="C23" s="25">
        <v>7853677.7000000002</v>
      </c>
      <c r="D23" s="25">
        <f>+B23-C23</f>
        <v>83360.700000000186</v>
      </c>
      <c r="F23" s="3" t="s">
        <v>47</v>
      </c>
      <c r="G23" s="25">
        <v>1272.5999999999999</v>
      </c>
      <c r="H23" s="25">
        <v>1275.4000000000001</v>
      </c>
      <c r="I23" s="25">
        <f>+G23-H23</f>
        <v>-2.8000000000001819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-1205807.6000000001</v>
      </c>
      <c r="C25" s="25">
        <v>-1199947.7</v>
      </c>
      <c r="D25" s="25">
        <f>+B25-C25</f>
        <v>-5859.9000000001397</v>
      </c>
      <c r="F25" s="3" t="s">
        <v>45</v>
      </c>
      <c r="G25" s="16">
        <v>1140300.8999999999</v>
      </c>
      <c r="H25" s="16">
        <v>1171720.8999999999</v>
      </c>
      <c r="I25" s="57">
        <f>+G25-H25</f>
        <v>-31420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115105.2</v>
      </c>
      <c r="C27" s="48">
        <v>141781.20000000001</v>
      </c>
      <c r="D27" s="25">
        <f>+B27-C27</f>
        <v>-26676.000000000015</v>
      </c>
      <c r="E27" s="39"/>
      <c r="F27" s="3" t="s">
        <v>49</v>
      </c>
      <c r="G27" s="16">
        <f>SUM(G14:G26)</f>
        <v>3065298.6</v>
      </c>
      <c r="H27" s="16">
        <f>SUM(H14:H26)</f>
        <v>3068382.5999999996</v>
      </c>
      <c r="I27" s="16">
        <f>+G27-H27</f>
        <v>-3083.9999999995343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34346.199999999997</v>
      </c>
      <c r="C30" s="48">
        <v>34449.1</v>
      </c>
      <c r="D30" s="25">
        <f>+B30-C30</f>
        <v>-102.90000000000146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4541.2</v>
      </c>
      <c r="C34" s="48">
        <v>5017.5</v>
      </c>
      <c r="D34" s="25">
        <f>+B34-C34</f>
        <v>-476.30000000000018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721.4</v>
      </c>
      <c r="C36" s="51">
        <v>779.5</v>
      </c>
      <c r="D36" s="51">
        <f>+B36-C36</f>
        <v>-58.100000000000023</v>
      </c>
      <c r="E36" s="39"/>
      <c r="F36" s="3" t="s">
        <v>24</v>
      </c>
      <c r="G36" s="16">
        <v>129586.5</v>
      </c>
      <c r="H36" s="16">
        <v>81370.3</v>
      </c>
      <c r="I36" s="57">
        <f t="shared" si="1"/>
        <v>48216.2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4685534.2</v>
      </c>
      <c r="H38" s="16">
        <f>SUM(H31:H37)</f>
        <v>4637318</v>
      </c>
      <c r="I38" s="16">
        <f>+G38-H38</f>
        <v>48216.200000000186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7750832.8000000007</v>
      </c>
      <c r="C40" s="38">
        <f>+C36+C34+C32+C30+C27+C21+C14+C12</f>
        <v>7705700.6000000006</v>
      </c>
      <c r="D40" s="38">
        <f>+B40-C40</f>
        <v>45132.200000000186</v>
      </c>
      <c r="E40" s="39"/>
      <c r="F40" s="3" t="s">
        <v>57</v>
      </c>
      <c r="G40" s="38">
        <f>+G27+G38</f>
        <v>7750832.8000000007</v>
      </c>
      <c r="H40" s="38">
        <f>+H27+H38</f>
        <v>7705700.5999999996</v>
      </c>
      <c r="I40" s="38">
        <f>+G40-H40</f>
        <v>45132.200000001118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0F29-A727-4C50-A1AE-9ED117A84DC2}">
  <dimension ref="A1:C144"/>
  <sheetViews>
    <sheetView topLeftCell="A4" workbookViewId="0">
      <selection activeCell="A34"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1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76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44652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72888.2</v>
      </c>
    </row>
    <row r="13" spans="1:3" x14ac:dyDescent="0.25">
      <c r="A13" s="3" t="s">
        <v>6</v>
      </c>
      <c r="C13" s="25">
        <v>-1.4</v>
      </c>
    </row>
    <row r="14" spans="1:3" x14ac:dyDescent="0.25">
      <c r="A14" s="3" t="s">
        <v>7</v>
      </c>
      <c r="C14" s="25">
        <v>1993</v>
      </c>
    </row>
    <row r="15" spans="1:3" ht="13.5" customHeight="1" x14ac:dyDescent="0.25">
      <c r="A15" s="3" t="s">
        <v>8</v>
      </c>
      <c r="C15" s="28">
        <v>544.70000000000005</v>
      </c>
    </row>
    <row r="16" spans="1:3" ht="13.5" customHeight="1" x14ac:dyDescent="0.25">
      <c r="A16" s="29"/>
      <c r="C16" s="30">
        <f>SUM(C12:C15)</f>
        <v>75424.5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7012.3</v>
      </c>
    </row>
    <row r="20" spans="1:3" ht="15" x14ac:dyDescent="0.25">
      <c r="A20" s="3" t="s">
        <v>11</v>
      </c>
      <c r="C20" s="28">
        <f>5303.9+4117.2</f>
        <v>9421.0999999999985</v>
      </c>
    </row>
    <row r="21" spans="1:3" x14ac:dyDescent="0.25">
      <c r="A21" s="3"/>
      <c r="C21" s="30">
        <f>SUM(C19:C20)</f>
        <v>16433.399999999998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58991.100000000006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110155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-51163.899999999994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11521.8</v>
      </c>
    </row>
    <row r="33" spans="1:3" x14ac:dyDescent="0.25">
      <c r="A33" s="3" t="s">
        <v>17</v>
      </c>
      <c r="C33" s="25">
        <v>218.9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9263.7999999999993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1912.6</v>
      </c>
    </row>
    <row r="39" spans="1:3" x14ac:dyDescent="0.25">
      <c r="A39" s="3" t="s">
        <v>21</v>
      </c>
      <c r="C39" s="25">
        <v>587.6</v>
      </c>
    </row>
    <row r="40" spans="1:3" x14ac:dyDescent="0.25">
      <c r="A40" s="3" t="s">
        <v>22</v>
      </c>
      <c r="C40" s="25">
        <v>10100.9</v>
      </c>
    </row>
    <row r="41" spans="1:3" ht="15" x14ac:dyDescent="0.25">
      <c r="A41" s="3" t="s">
        <v>23</v>
      </c>
      <c r="C41" s="28">
        <v>2416.1</v>
      </c>
    </row>
    <row r="42" spans="1:3" x14ac:dyDescent="0.25">
      <c r="A42" s="3"/>
      <c r="C42" s="25">
        <f>SUM(C38:C41)</f>
        <v>15017.199999999999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-45176.599999999991</v>
      </c>
    </row>
    <row r="45" spans="1:3" s="3" customFormat="1" x14ac:dyDescent="0.25">
      <c r="B45" s="81"/>
      <c r="C45" s="25"/>
    </row>
    <row r="46" spans="1:3" s="3" customFormat="1" x14ac:dyDescent="0.25">
      <c r="A46" s="3" t="s">
        <v>25</v>
      </c>
      <c r="B46" s="81"/>
      <c r="C46" s="25"/>
    </row>
    <row r="47" spans="1:3" s="3" customFormat="1" ht="15" x14ac:dyDescent="0.25">
      <c r="A47" s="3" t="s">
        <v>26</v>
      </c>
      <c r="B47" s="81"/>
      <c r="C47" s="28">
        <v>0</v>
      </c>
    </row>
    <row r="48" spans="1:3" s="3" customFormat="1" x14ac:dyDescent="0.25">
      <c r="A48" s="37"/>
      <c r="B48" s="81"/>
      <c r="C48" s="25"/>
    </row>
    <row r="49" spans="1:3" s="3" customFormat="1" ht="15" x14ac:dyDescent="0.25">
      <c r="A49" s="3" t="s">
        <v>27</v>
      </c>
      <c r="B49" s="1"/>
      <c r="C49" s="38">
        <f>+C44+C47</f>
        <v>-45176.599999999991</v>
      </c>
    </row>
    <row r="50" spans="1:3" s="3" customFormat="1" x14ac:dyDescent="0.25">
      <c r="B50" s="81"/>
      <c r="C50" s="25"/>
    </row>
    <row r="52" spans="1:3" x14ac:dyDescent="0.25">
      <c r="C52" s="82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1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BB4A-8F24-4101-AE7D-86B097838504}">
  <dimension ref="A1:I43"/>
  <sheetViews>
    <sheetView topLeftCell="B24" workbookViewId="0">
      <selection activeCell="B24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77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4" t="s">
        <v>30</v>
      </c>
      <c r="C9" s="94"/>
      <c r="D9" s="94"/>
      <c r="G9" s="94" t="s">
        <v>30</v>
      </c>
      <c r="H9" s="94"/>
      <c r="I9" s="94"/>
    </row>
    <row r="10" spans="1:9" s="17" customFormat="1" ht="25.5" x14ac:dyDescent="0.25">
      <c r="A10" s="40" t="s">
        <v>31</v>
      </c>
      <c r="B10" s="13" t="s">
        <v>78</v>
      </c>
      <c r="C10" s="13" t="s">
        <v>75</v>
      </c>
      <c r="D10" s="13" t="s">
        <v>32</v>
      </c>
      <c r="F10" s="40" t="s">
        <v>33</v>
      </c>
      <c r="G10" s="13" t="s">
        <v>78</v>
      </c>
      <c r="H10" s="13" t="s">
        <v>75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394973</v>
      </c>
      <c r="C12" s="30">
        <v>367403.1</v>
      </c>
      <c r="D12" s="30">
        <f>+B12-C12</f>
        <v>27569.900000000023</v>
      </c>
      <c r="F12" s="46" t="s">
        <v>69</v>
      </c>
      <c r="G12" s="42">
        <f>+G14+G15</f>
        <v>842092</v>
      </c>
      <c r="H12" s="42">
        <f>+H14+H15</f>
        <v>833248.7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492969.9</v>
      </c>
      <c r="C14" s="43">
        <f>SUM(C16:C19)</f>
        <v>497484.9</v>
      </c>
      <c r="D14" s="43">
        <f>+B14-C14</f>
        <v>-4515</v>
      </c>
      <c r="F14" s="46" t="s">
        <v>58</v>
      </c>
      <c r="G14" s="30">
        <v>1341.5</v>
      </c>
      <c r="H14" s="30">
        <v>1345.5</v>
      </c>
      <c r="I14" s="55">
        <f>+G14-H14</f>
        <v>-4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840750.5</v>
      </c>
      <c r="H15" s="25">
        <v>831903.2</v>
      </c>
      <c r="I15" s="55">
        <f>+G15-H15</f>
        <v>8847.3000000000466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492969.9</v>
      </c>
      <c r="C17" s="25">
        <v>497484.9</v>
      </c>
      <c r="D17" s="25">
        <f t="shared" si="0"/>
        <v>-4515</v>
      </c>
      <c r="E17" s="39"/>
      <c r="F17" s="76" t="s">
        <v>35</v>
      </c>
      <c r="G17" s="25">
        <v>1004902.3</v>
      </c>
      <c r="H17" s="25">
        <v>1053758</v>
      </c>
      <c r="I17" s="25">
        <f>+G17-H17</f>
        <v>-48855.699999999953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36463.800000000003</v>
      </c>
      <c r="H19" s="25">
        <v>33529.800000000003</v>
      </c>
      <c r="I19" s="25">
        <f>+G19-H19</f>
        <v>2934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6587456.5999999996</v>
      </c>
      <c r="C21" s="25">
        <f>SUM(C23:C25)</f>
        <v>6731230.8000000007</v>
      </c>
      <c r="D21" s="25">
        <f>+B21-C21</f>
        <v>-143774.20000000112</v>
      </c>
      <c r="F21" s="77" t="s">
        <v>41</v>
      </c>
      <c r="G21" s="42">
        <v>3466.5</v>
      </c>
      <c r="H21" s="42">
        <v>3188.6</v>
      </c>
      <c r="I21" s="25">
        <f>+G21-H21</f>
        <v>277.90000000000009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7902809.7999999998</v>
      </c>
      <c r="C23" s="25">
        <v>7937038.4000000004</v>
      </c>
      <c r="D23" s="25">
        <f>+B23-C23</f>
        <v>-34228.600000000559</v>
      </c>
      <c r="F23" s="3" t="s">
        <v>47</v>
      </c>
      <c r="G23" s="25">
        <v>1284.2</v>
      </c>
      <c r="H23" s="25">
        <v>1272.5999999999999</v>
      </c>
      <c r="I23" s="25">
        <f>+G23-H23</f>
        <v>11.600000000000136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-1315353.2</v>
      </c>
      <c r="C25" s="25">
        <v>-1205807.6000000001</v>
      </c>
      <c r="D25" s="25">
        <f>+B25-C25</f>
        <v>-109545.59999999986</v>
      </c>
      <c r="F25" s="3" t="s">
        <v>45</v>
      </c>
      <c r="G25" s="16">
        <v>1097930.1000000001</v>
      </c>
      <c r="H25" s="16">
        <v>1140300.8999999999</v>
      </c>
      <c r="I25" s="57">
        <f>+G25-H25</f>
        <v>-42370.799999999814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111059.8</v>
      </c>
      <c r="C27" s="48">
        <v>115105.2</v>
      </c>
      <c r="D27" s="25">
        <f>+B27-C27</f>
        <v>-4045.3999999999942</v>
      </c>
      <c r="E27" s="39"/>
      <c r="F27" s="3" t="s">
        <v>49</v>
      </c>
      <c r="G27" s="16">
        <f>SUM(G14:G26)</f>
        <v>2986138.9000000004</v>
      </c>
      <c r="H27" s="16">
        <f>SUM(H14:H26)</f>
        <v>3065298.6</v>
      </c>
      <c r="I27" s="16">
        <f>+G27-H27</f>
        <v>-79159.699999999721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34245.9</v>
      </c>
      <c r="C30" s="48">
        <v>34346.199999999997</v>
      </c>
      <c r="D30" s="25">
        <f>+B30-C30</f>
        <v>-100.29999999999563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4054.1</v>
      </c>
      <c r="C34" s="48">
        <v>4541.2</v>
      </c>
      <c r="D34" s="25">
        <f>+B34-C34</f>
        <v>-487.09999999999991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1737.3</v>
      </c>
      <c r="C36" s="51">
        <v>721.4</v>
      </c>
      <c r="D36" s="51">
        <f>+B36-C36</f>
        <v>1015.9</v>
      </c>
      <c r="E36" s="39"/>
      <c r="F36" s="3" t="s">
        <v>24</v>
      </c>
      <c r="G36" s="16">
        <v>84410</v>
      </c>
      <c r="H36" s="16">
        <v>129586.5</v>
      </c>
      <c r="I36" s="57">
        <f t="shared" si="1"/>
        <v>-45176.5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4640357.7</v>
      </c>
      <c r="H38" s="16">
        <f>SUM(H31:H37)</f>
        <v>4685534.2</v>
      </c>
      <c r="I38" s="16">
        <f>+G38-H38</f>
        <v>-45176.5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7626496.5999999996</v>
      </c>
      <c r="C40" s="38">
        <f>+C36+C34+C32+C30+C27+C21+C14+C12</f>
        <v>7750832.8000000007</v>
      </c>
      <c r="D40" s="38">
        <f>+B40-C40</f>
        <v>-124336.20000000112</v>
      </c>
      <c r="E40" s="39"/>
      <c r="F40" s="3" t="s">
        <v>57</v>
      </c>
      <c r="G40" s="38">
        <f>+G27+G38</f>
        <v>7626496.6000000006</v>
      </c>
      <c r="H40" s="38">
        <f>+H27+H38</f>
        <v>7750832.8000000007</v>
      </c>
      <c r="I40" s="38">
        <f>+G40-H40</f>
        <v>-124336.20000000019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7CCA-D694-4018-94FE-397996BC5456}">
  <dimension ref="A1:C144"/>
  <sheetViews>
    <sheetView topLeftCell="A32" workbookViewId="0">
      <selection activeCell="A32"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4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79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44682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69508.5</v>
      </c>
    </row>
    <row r="13" spans="1:3" x14ac:dyDescent="0.25">
      <c r="A13" s="3" t="s">
        <v>6</v>
      </c>
      <c r="C13" s="25">
        <v>-0.6</v>
      </c>
    </row>
    <row r="14" spans="1:3" x14ac:dyDescent="0.25">
      <c r="A14" s="3" t="s">
        <v>7</v>
      </c>
      <c r="C14" s="25">
        <v>2370.6999999999998</v>
      </c>
    </row>
    <row r="15" spans="1:3" ht="13.5" customHeight="1" x14ac:dyDescent="0.25">
      <c r="A15" s="3" t="s">
        <v>8</v>
      </c>
      <c r="C15" s="28">
        <v>680.6</v>
      </c>
    </row>
    <row r="16" spans="1:3" ht="13.5" customHeight="1" x14ac:dyDescent="0.25">
      <c r="A16" s="29"/>
      <c r="C16" s="30">
        <f>SUM(C12:C15)</f>
        <v>72559.199999999997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7236.9</v>
      </c>
    </row>
    <row r="20" spans="1:3" ht="15" x14ac:dyDescent="0.25">
      <c r="A20" s="3" t="s">
        <v>11</v>
      </c>
      <c r="C20" s="28">
        <v>9293.7000000000007</v>
      </c>
    </row>
    <row r="21" spans="1:3" x14ac:dyDescent="0.25">
      <c r="A21" s="3"/>
      <c r="C21" s="30">
        <f>SUM(C19:C20)</f>
        <v>16530.599999999999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56028.6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34775.199999999997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21253.4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14298.4</v>
      </c>
    </row>
    <row r="33" spans="1:3" x14ac:dyDescent="0.25">
      <c r="A33" s="3" t="s">
        <v>17</v>
      </c>
      <c r="C33" s="25">
        <v>-27.4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8070.1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2033.9</v>
      </c>
    </row>
    <row r="39" spans="1:3" x14ac:dyDescent="0.25">
      <c r="A39" s="3" t="s">
        <v>21</v>
      </c>
      <c r="C39" s="25">
        <v>623.20000000000005</v>
      </c>
    </row>
    <row r="40" spans="1:3" x14ac:dyDescent="0.25">
      <c r="A40" s="3" t="s">
        <v>22</v>
      </c>
      <c r="C40" s="25">
        <v>8601.2999999999993</v>
      </c>
    </row>
    <row r="41" spans="1:3" ht="15" x14ac:dyDescent="0.25">
      <c r="A41" s="3" t="s">
        <v>23</v>
      </c>
      <c r="C41" s="70">
        <v>2604.6999999999998</v>
      </c>
    </row>
    <row r="42" spans="1:3" x14ac:dyDescent="0.25">
      <c r="A42" s="3"/>
      <c r="C42" s="25">
        <f>SUM(C38:C41)</f>
        <v>13863.099999999999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29731.4</v>
      </c>
    </row>
    <row r="45" spans="1:3" s="3" customFormat="1" x14ac:dyDescent="0.25">
      <c r="B45" s="84"/>
      <c r="C45" s="25"/>
    </row>
    <row r="46" spans="1:3" s="3" customFormat="1" x14ac:dyDescent="0.25">
      <c r="A46" s="3" t="s">
        <v>25</v>
      </c>
      <c r="B46" s="84"/>
      <c r="C46" s="25"/>
    </row>
    <row r="47" spans="1:3" s="3" customFormat="1" ht="15" x14ac:dyDescent="0.25">
      <c r="A47" s="3" t="s">
        <v>26</v>
      </c>
      <c r="B47" s="84"/>
      <c r="C47" s="28">
        <v>0</v>
      </c>
    </row>
    <row r="48" spans="1:3" s="3" customFormat="1" x14ac:dyDescent="0.25">
      <c r="A48" s="37"/>
      <c r="B48" s="84"/>
      <c r="C48" s="25"/>
    </row>
    <row r="49" spans="1:3" s="3" customFormat="1" ht="15" x14ac:dyDescent="0.25">
      <c r="A49" s="3" t="s">
        <v>27</v>
      </c>
      <c r="B49" s="1"/>
      <c r="C49" s="38">
        <f>+C44+C47</f>
        <v>29731.4</v>
      </c>
    </row>
    <row r="50" spans="1:3" s="3" customFormat="1" x14ac:dyDescent="0.25">
      <c r="B50" s="84"/>
      <c r="C50" s="25"/>
    </row>
    <row r="52" spans="1:3" x14ac:dyDescent="0.25">
      <c r="C52" s="82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4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 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Septiembre</vt:lpstr>
      <vt:lpstr>ESF Septiembre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2022-10-19T14:28:35Z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