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4/BALANCES DE PUBLICACION/"/>
    </mc:Choice>
  </mc:AlternateContent>
  <xr:revisionPtr revIDLastSave="460" documentId="8_{0DFC3A1F-5EFE-40E8-9EB7-45D02296657A}" xr6:coauthVersionLast="47" xr6:coauthVersionMax="47" xr10:uidLastSave="{61D3CBEF-D240-49AB-8D7A-496A3D975610}"/>
  <bookViews>
    <workbookView xWindow="-120" yWindow="-120" windowWidth="22980" windowHeight="9840" tabRatio="651" firstSheet="2" activeTab="9" xr2:uid="{00000000-000D-0000-FFFF-FFFF00000000}"/>
  </bookViews>
  <sheets>
    <sheet name="ER Enero" sheetId="2" r:id="rId1"/>
    <sheet name="ESF Enero" sheetId="3" r:id="rId2"/>
    <sheet name="ER Febrero" sheetId="27" r:id="rId3"/>
    <sheet name="ESF Febrero" sheetId="26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Acumulado" sheetId="2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0" localSheetId="10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Enero'!$A$1:$C$51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6" i="33" l="1"/>
  <c r="I15" i="33"/>
  <c r="I14" i="33"/>
  <c r="H39" i="33"/>
  <c r="G39" i="33"/>
  <c r="I39" i="33" s="1"/>
  <c r="I37" i="33"/>
  <c r="D37" i="33"/>
  <c r="I36" i="33"/>
  <c r="I35" i="33"/>
  <c r="D35" i="33"/>
  <c r="I34" i="33"/>
  <c r="I33" i="33"/>
  <c r="D33" i="33"/>
  <c r="I32" i="33"/>
  <c r="D31" i="33"/>
  <c r="D28" i="33"/>
  <c r="I26" i="33"/>
  <c r="D26" i="33"/>
  <c r="I24" i="33"/>
  <c r="D24" i="33"/>
  <c r="I22" i="33"/>
  <c r="C22" i="33"/>
  <c r="B22" i="33"/>
  <c r="I20" i="33"/>
  <c r="D20" i="33"/>
  <c r="D19" i="33"/>
  <c r="I18" i="33"/>
  <c r="D18" i="33"/>
  <c r="D17" i="33"/>
  <c r="I16" i="33"/>
  <c r="C14" i="33"/>
  <c r="B14" i="33"/>
  <c r="D14" i="33" s="1"/>
  <c r="H12" i="33"/>
  <c r="H28" i="33" s="1"/>
  <c r="H40" i="33" s="1"/>
  <c r="G12" i="33"/>
  <c r="D12" i="33"/>
  <c r="C42" i="25"/>
  <c r="C41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C43" i="32"/>
  <c r="C22" i="32"/>
  <c r="C16" i="32"/>
  <c r="C24" i="32" s="1"/>
  <c r="C29" i="32" s="1"/>
  <c r="C45" i="32" s="1"/>
  <c r="C50" i="32" s="1"/>
  <c r="H39" i="31"/>
  <c r="G39" i="31"/>
  <c r="I39" i="31" s="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C14" i="31"/>
  <c r="B14" i="31"/>
  <c r="D14" i="31" s="1"/>
  <c r="H12" i="31"/>
  <c r="H28" i="31" s="1"/>
  <c r="H40" i="31" s="1"/>
  <c r="G12" i="31"/>
  <c r="D12" i="31"/>
  <c r="C43" i="30"/>
  <c r="C22" i="30"/>
  <c r="C16" i="30"/>
  <c r="C24" i="30" s="1"/>
  <c r="C29" i="30" s="1"/>
  <c r="C45" i="30" s="1"/>
  <c r="C50" i="30" s="1"/>
  <c r="H39" i="29"/>
  <c r="G39" i="29"/>
  <c r="I39" i="29" s="1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D14" i="29" s="1"/>
  <c r="H12" i="29"/>
  <c r="H28" i="29" s="1"/>
  <c r="H40" i="29" s="1"/>
  <c r="G12" i="29"/>
  <c r="D12" i="29"/>
  <c r="C43" i="28"/>
  <c r="C22" i="28"/>
  <c r="C16" i="28"/>
  <c r="C24" i="28" s="1"/>
  <c r="C29" i="28" s="1"/>
  <c r="C45" i="28" s="1"/>
  <c r="C50" i="28" s="1"/>
  <c r="H39" i="26"/>
  <c r="G39" i="26"/>
  <c r="I39" i="26" s="1"/>
  <c r="I37" i="26"/>
  <c r="D37" i="26"/>
  <c r="I36" i="26"/>
  <c r="I35" i="26"/>
  <c r="D35" i="26"/>
  <c r="I34" i="26"/>
  <c r="I33" i="26"/>
  <c r="D33" i="26"/>
  <c r="I32" i="26"/>
  <c r="D31" i="26"/>
  <c r="D28" i="26"/>
  <c r="I26" i="26"/>
  <c r="D26" i="26"/>
  <c r="I24" i="26"/>
  <c r="D24" i="26"/>
  <c r="I22" i="26"/>
  <c r="C22" i="26"/>
  <c r="B22" i="26"/>
  <c r="I20" i="26"/>
  <c r="D20" i="26"/>
  <c r="D19" i="26"/>
  <c r="I18" i="26"/>
  <c r="D18" i="26"/>
  <c r="D17" i="26"/>
  <c r="I16" i="26"/>
  <c r="C14" i="26"/>
  <c r="B14" i="26"/>
  <c r="D14" i="26" s="1"/>
  <c r="H12" i="26"/>
  <c r="H28" i="26" s="1"/>
  <c r="H40" i="26" s="1"/>
  <c r="G12" i="26"/>
  <c r="D12" i="26"/>
  <c r="G28" i="33" l="1"/>
  <c r="I12" i="33"/>
  <c r="B40" i="33"/>
  <c r="D22" i="33"/>
  <c r="C40" i="33"/>
  <c r="G28" i="31"/>
  <c r="I14" i="31"/>
  <c r="I12" i="31"/>
  <c r="B40" i="31"/>
  <c r="D22" i="31"/>
  <c r="C40" i="31"/>
  <c r="G28" i="29"/>
  <c r="I14" i="29"/>
  <c r="I12" i="29"/>
  <c r="B40" i="29"/>
  <c r="D22" i="29"/>
  <c r="C40" i="29"/>
  <c r="G28" i="26"/>
  <c r="I14" i="26"/>
  <c r="I12" i="26"/>
  <c r="B40" i="26"/>
  <c r="D22" i="26"/>
  <c r="C40" i="26"/>
  <c r="D40" i="33" l="1"/>
  <c r="G40" i="33"/>
  <c r="I40" i="33" s="1"/>
  <c r="I28" i="33"/>
  <c r="D40" i="31"/>
  <c r="G40" i="31"/>
  <c r="I40" i="31" s="1"/>
  <c r="I28" i="31"/>
  <c r="D40" i="29"/>
  <c r="G40" i="29"/>
  <c r="I40" i="29" s="1"/>
  <c r="I28" i="29"/>
  <c r="D40" i="26"/>
  <c r="G40" i="26"/>
  <c r="I40" i="26" s="1"/>
  <c r="I28" i="26"/>
  <c r="H28" i="3" l="1"/>
  <c r="G12" i="3"/>
  <c r="H12" i="3"/>
  <c r="D18" i="3"/>
  <c r="G28" i="3" l="1"/>
  <c r="I12" i="3"/>
  <c r="C43" i="25"/>
  <c r="C37" i="25"/>
  <c r="C35" i="25"/>
  <c r="C32" i="25"/>
  <c r="C22" i="25"/>
  <c r="C16" i="25"/>
  <c r="C24" i="25" s="1"/>
  <c r="C29" i="25" s="1"/>
  <c r="C45" i="25" s="1"/>
  <c r="C50" i="25" s="1"/>
  <c r="C43" i="2" l="1"/>
  <c r="C22" i="2"/>
  <c r="C16" i="2"/>
  <c r="C24" i="2" s="1"/>
  <c r="C29" i="2" s="1"/>
  <c r="C45" i="2" s="1"/>
  <c r="C50" i="2" s="1"/>
  <c r="C43" i="27" l="1"/>
  <c r="C22" i="27"/>
  <c r="C16" i="27"/>
  <c r="C24" i="27" s="1"/>
  <c r="C29" i="27" s="1"/>
  <c r="C45" i="27" s="1"/>
  <c r="C50" i="27" s="1"/>
  <c r="I26" i="3" l="1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<sst xmlns="http://schemas.openxmlformats.org/spreadsheetml/2006/main" count="425" uniqueCount="88">
  <si>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</si>
  <si>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</si>
  <si>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</si>
  <si>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</si>
  <si>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</si>
  <si>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</si>
  <si>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</si>
  <si>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</si>
  <si>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</si>
  <si>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</si>
  <si>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</si>
  <si>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</si>
  <si>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</si>
  <si>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</si>
  <si>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</si>
  <si>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</si>
  <si>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</si>
  <si>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</si>
  <si>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</si>
  <si>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</si>
  <si>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</si>
  <si>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</si>
  <si>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</si>
  <si>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</si>
  <si>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</si>
  <si>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</si>
  <si>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</si>
  <si>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</si>
  <si>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</si>
  <si>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</si>
  <si>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</si>
  <si>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</si>
  <si>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</si>
  <si>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</si>
  <si>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</si>
  <si>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</si>
  <si>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</si>
  <si>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</si>
  <si>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</si>
  <si>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</si>
  <si>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</si>
  <si>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</si>
  <si>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</si>
  <si>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</si>
  <si>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</si>
  <si>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</si>
  <si>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</si>
  <si>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</si>
  <si>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</si>
  <si>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</si>
  <si>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</si>
  <si>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</si>
  <si>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</si>
  <si>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</si>
  <si>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</si>
  <si>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</si>
  <si>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</si>
  <si>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</si>
  <si>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</si>
  <si>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</si>
  <si>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</si>
  <si>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</si>
  <si>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</si>
  <si>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TÍTULOS DE INVERSIÓN EN CIRCULACIÓN</t>
  </si>
  <si>
    <t>Inversiones Costo Amortizado</t>
  </si>
  <si>
    <t>Cuentas inactivas</t>
  </si>
  <si>
    <t>Beneficios a Empleados</t>
  </si>
  <si>
    <t>DEL 01 AL 31 DE ENERO DE 2024</t>
  </si>
  <si>
    <t>ESTADO DE SITUACIÓN FINANCIERA AL 31 DE ENERO DE  2024 Y 31 DE DICIEMBRE DE 2023</t>
  </si>
  <si>
    <t>DEL 01 AL 29 DE FEBRERO DE 2024</t>
  </si>
  <si>
    <t>ESTADO DE SITUACIÓN FINANCIERA AL 29 DE FEBRERO Y 31 DE ENERO DE  2024</t>
  </si>
  <si>
    <t>Obligaciones financieras</t>
  </si>
  <si>
    <t>Titulos emitidos</t>
  </si>
  <si>
    <t>Enero 31
de  2024</t>
  </si>
  <si>
    <t>Diciembre 31
de  2023</t>
  </si>
  <si>
    <t>OTROS ACTIVOS NO FINANCIEROS, NETO</t>
  </si>
  <si>
    <t>Depósitos Especiales</t>
  </si>
  <si>
    <t>Febrero 29
de  2024</t>
  </si>
  <si>
    <t>DEL 01 AL 31 DE MARZO DE 2024</t>
  </si>
  <si>
    <t>ESTADO DE SITUACIÓN FINANCIERA AL 31 DE MARZO Y 29 DE FEBRERO DE  2024</t>
  </si>
  <si>
    <t>Marzo 31
de  2024</t>
  </si>
  <si>
    <t>DEL 01 AL 30 DE ABRIL DE 2024</t>
  </si>
  <si>
    <t>Abril 30
de  2024</t>
  </si>
  <si>
    <t>ESTADO DE SITUACIÓN FINANCIERA AL 30 DE ABRIL Y 31 DE MARZO DE  2024</t>
  </si>
  <si>
    <t>DEL 01 AL 31 DE MAYO DE 2024</t>
  </si>
  <si>
    <t>DEL 01 DE ENERO AL 31 DE MAYO DE 2024</t>
  </si>
  <si>
    <t>ESTADO DE SITUACIÓN FINANCIERA AL 31 DE MAYO Y 30 DE ABRIL DE  2024</t>
  </si>
  <si>
    <t>Mayo 31
de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</si>
</sst>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88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0" fontId="10" fillId="0" borderId="0" xfId="1" applyFont="1" applyFill="1" applyAlignment="1" applyProtection="1">
      <alignment vertical="center" wrapText="1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73" fontId="10" fillId="0" borderId="0" xfId="2" applyNumberFormat="1" applyFont="1" applyAlignment="1">
      <alignment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177" fontId="10" fillId="0" borderId="0" xfId="6" applyNumberFormat="1" applyFont="1" applyAlignment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8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tyles" Target="styles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50B7FCA-1C49-441D-B0CB-6FAEB164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FA903A4-8C2B-49FB-B111-0F48EB35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452F0D-4052-4BBC-B91D-862DF85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48AD034D-CA43-4516-90E2-2B16A275F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750F9A8-8589-459C-9DF3-C960474D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CECBBBD-A275-4949-988F-D3356590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9CB06C5-C469-41E2-8188-13F59C73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6BEBE63-9E01-4262-A599-A3A47050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BF6DD5F-23C2-44DD-8BF1-FD3A30B31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FE1A487-659F-466C-B9C3-3E253A687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5841B69-71D5-4941-A4BA-C2C12478A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B4665EB-CCD8-45AA-937C-1A603AAED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4/BALANCES%20DE%20PUBLICACION/Formulacion%20EF%20publicacion.xlsx" TargetMode="External"/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C37" sqref="C37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67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60">
        <v>45292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96458.2</v>
      </c>
    </row>
    <row r="13" spans="1:9" x14ac:dyDescent="0.25">
      <c r="A13" s="54" t="s">
        <v>6</v>
      </c>
      <c r="C13" s="10">
        <v>0</v>
      </c>
      <c r="G13" s="61"/>
      <c r="I13" s="62"/>
    </row>
    <row r="14" spans="1:9" x14ac:dyDescent="0.25">
      <c r="A14" s="54" t="s">
        <v>7</v>
      </c>
      <c r="C14" s="10">
        <v>8504.1</v>
      </c>
    </row>
    <row r="15" spans="1:9" ht="13.5" customHeight="1" x14ac:dyDescent="0.25">
      <c r="A15" s="54" t="s">
        <v>8</v>
      </c>
      <c r="C15" s="22">
        <v>1791.4</v>
      </c>
      <c r="G15" s="61"/>
    </row>
    <row r="16" spans="1:9" ht="13.5" customHeight="1" x14ac:dyDescent="0.25">
      <c r="A16" s="51"/>
      <c r="C16" s="12">
        <f>SUM(C12:C15)</f>
        <v>106753.7</v>
      </c>
      <c r="G16" s="61"/>
    </row>
    <row r="17" spans="1:7" x14ac:dyDescent="0.25">
      <c r="A17" s="53"/>
      <c r="C17" s="10"/>
    </row>
    <row r="18" spans="1:7" x14ac:dyDescent="0.25">
      <c r="A18" s="11" t="s">
        <v>9</v>
      </c>
      <c r="G18" s="61"/>
    </row>
    <row r="19" spans="1:7" x14ac:dyDescent="0.25">
      <c r="A19" s="54" t="s">
        <v>71</v>
      </c>
      <c r="C19" s="10">
        <v>7980.6</v>
      </c>
    </row>
    <row r="20" spans="1:7" x14ac:dyDescent="0.25">
      <c r="A20" s="54" t="s">
        <v>72</v>
      </c>
      <c r="C20" s="10">
        <v>7220.9</v>
      </c>
    </row>
    <row r="21" spans="1:7" ht="17.25" x14ac:dyDescent="0.25">
      <c r="A21" s="54" t="s">
        <v>65</v>
      </c>
      <c r="C21" s="22">
        <v>25.9</v>
      </c>
      <c r="G21" s="61"/>
    </row>
    <row r="22" spans="1:7" x14ac:dyDescent="0.25">
      <c r="A22" s="11"/>
      <c r="C22" s="12">
        <f>SUM(C19:C21)</f>
        <v>15227.4</v>
      </c>
      <c r="G22" s="61"/>
    </row>
    <row r="23" spans="1:7" x14ac:dyDescent="0.25">
      <c r="A23" s="11"/>
      <c r="C23" s="10"/>
    </row>
    <row r="24" spans="1:7" x14ac:dyDescent="0.25">
      <c r="A24" s="11" t="s">
        <v>12</v>
      </c>
      <c r="C24" s="10">
        <f>SUM(C16-C22)</f>
        <v>91526.3</v>
      </c>
      <c r="D24" s="63"/>
    </row>
    <row r="25" spans="1:7" x14ac:dyDescent="0.25">
      <c r="A25" s="11"/>
      <c r="C25" s="10"/>
      <c r="G25" s="86"/>
    </row>
    <row r="26" spans="1:7" x14ac:dyDescent="0.25">
      <c r="A26" s="11" t="s">
        <v>13</v>
      </c>
      <c r="C26" s="10"/>
      <c r="G26" s="86"/>
    </row>
    <row r="27" spans="1:7" ht="17.25" x14ac:dyDescent="0.25">
      <c r="A27" s="11" t="s">
        <v>14</v>
      </c>
      <c r="C27" s="22">
        <v>36315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15</v>
      </c>
      <c r="C29" s="10">
        <f>+C24-C27</f>
        <v>55211.3</v>
      </c>
      <c r="E29" s="64"/>
    </row>
    <row r="30" spans="1:7" x14ac:dyDescent="0.25">
      <c r="A30" s="11"/>
      <c r="C30" s="10"/>
    </row>
    <row r="32" spans="1:7" x14ac:dyDescent="0.25">
      <c r="A32" s="11"/>
      <c r="C32" s="10"/>
      <c r="E32" s="65"/>
      <c r="F32" s="66"/>
      <c r="G32" s="66"/>
    </row>
    <row r="33" spans="1:7" x14ac:dyDescent="0.25">
      <c r="A33" s="11" t="s">
        <v>16</v>
      </c>
      <c r="C33" s="10">
        <v>33379.800000000003</v>
      </c>
      <c r="E33" s="67"/>
      <c r="F33" s="68"/>
      <c r="G33" s="68"/>
    </row>
    <row r="34" spans="1:7" x14ac:dyDescent="0.25">
      <c r="A34" s="11" t="s">
        <v>17</v>
      </c>
      <c r="C34" s="10">
        <v>30.4</v>
      </c>
      <c r="E34" s="67"/>
      <c r="F34" s="68"/>
      <c r="G34" s="68"/>
    </row>
    <row r="35" spans="1:7" x14ac:dyDescent="0.25">
      <c r="A35" s="11"/>
      <c r="C35" s="10"/>
      <c r="E35" s="67"/>
      <c r="F35" s="68"/>
      <c r="G35" s="68"/>
    </row>
    <row r="36" spans="1:7" x14ac:dyDescent="0.25">
      <c r="A36" s="11" t="s">
        <v>18</v>
      </c>
      <c r="C36" s="10">
        <v>11957.4</v>
      </c>
      <c r="E36" s="67"/>
      <c r="F36" s="69"/>
      <c r="G36" s="69"/>
    </row>
    <row r="37" spans="1:7" x14ac:dyDescent="0.25">
      <c r="A37" s="11"/>
      <c r="C37" s="10"/>
      <c r="E37" s="67"/>
      <c r="F37" s="68"/>
      <c r="G37" s="68"/>
    </row>
    <row r="38" spans="1:7" x14ac:dyDescent="0.25">
      <c r="A38" s="11" t="s">
        <v>19</v>
      </c>
      <c r="E38" s="67"/>
      <c r="F38" s="69"/>
      <c r="G38" s="69"/>
    </row>
    <row r="39" spans="1:7" x14ac:dyDescent="0.25">
      <c r="A39" s="11" t="s">
        <v>66</v>
      </c>
      <c r="C39" s="10">
        <v>1937</v>
      </c>
      <c r="E39" s="67"/>
      <c r="F39" s="69"/>
      <c r="G39" s="69"/>
    </row>
    <row r="40" spans="1:7" x14ac:dyDescent="0.25">
      <c r="A40" s="11" t="s">
        <v>20</v>
      </c>
      <c r="C40" s="10">
        <v>1093.2</v>
      </c>
      <c r="E40" s="67"/>
      <c r="F40" s="68"/>
      <c r="G40" s="69"/>
    </row>
    <row r="41" spans="1:7" x14ac:dyDescent="0.25">
      <c r="A41" s="11" t="s">
        <v>21</v>
      </c>
      <c r="C41" s="10">
        <v>8793.7000000000007</v>
      </c>
      <c r="E41" s="67"/>
      <c r="F41" s="68"/>
      <c r="G41" s="68"/>
    </row>
    <row r="42" spans="1:7" ht="17.25" x14ac:dyDescent="0.25">
      <c r="A42" s="11" t="s">
        <v>22</v>
      </c>
      <c r="C42" s="50">
        <v>5571.4</v>
      </c>
      <c r="D42" s="28"/>
      <c r="E42" s="67"/>
      <c r="F42" s="70"/>
      <c r="G42" s="70"/>
    </row>
    <row r="43" spans="1:7" x14ac:dyDescent="0.25">
      <c r="A43" s="11"/>
      <c r="C43" s="10">
        <f>SUM(C39:C42)</f>
        <v>17395.300000000003</v>
      </c>
      <c r="E43" s="67"/>
      <c r="F43" s="69"/>
      <c r="G43" s="69"/>
    </row>
    <row r="44" spans="1:7" x14ac:dyDescent="0.25">
      <c r="A44" s="11"/>
      <c r="C44" s="10"/>
      <c r="E44" s="71"/>
      <c r="F44" s="72"/>
      <c r="G44" s="72"/>
    </row>
    <row r="45" spans="1:7" x14ac:dyDescent="0.25">
      <c r="A45" s="11" t="s">
        <v>23</v>
      </c>
      <c r="C45" s="10">
        <f>+C29+C33+C34+C36-C43</f>
        <v>83183.599999999991</v>
      </c>
      <c r="D45" s="11"/>
      <c r="E45" s="73"/>
      <c r="F45" s="69"/>
      <c r="G45" s="69"/>
    </row>
    <row r="46" spans="1:7" s="11" customFormat="1" x14ac:dyDescent="0.25">
      <c r="B46" s="78"/>
      <c r="C46" s="10"/>
      <c r="E46" s="74"/>
      <c r="F46" s="75"/>
    </row>
    <row r="47" spans="1:7" s="11" customFormat="1" x14ac:dyDescent="0.25">
      <c r="A47" s="11" t="s">
        <v>24</v>
      </c>
      <c r="B47" s="78"/>
      <c r="C47" s="10"/>
    </row>
    <row r="48" spans="1:7" s="11" customFormat="1" ht="17.25" x14ac:dyDescent="0.25">
      <c r="A48" s="11" t="s">
        <v>25</v>
      </c>
      <c r="B48" s="78"/>
      <c r="C48" s="22">
        <v>0</v>
      </c>
      <c r="E48" s="74"/>
    </row>
    <row r="49" spans="1:3" s="11" customFormat="1" x14ac:dyDescent="0.25">
      <c r="A49" s="55"/>
      <c r="B49" s="78"/>
      <c r="C49" s="10"/>
    </row>
    <row r="50" spans="1:3" s="11" customFormat="1" ht="17.25" x14ac:dyDescent="0.25">
      <c r="A50" s="11" t="s">
        <v>26</v>
      </c>
      <c r="B50" s="48"/>
      <c r="C50" s="76">
        <f>+C45+C48</f>
        <v>83183.599999999991</v>
      </c>
    </row>
    <row r="51" spans="1:3" s="11" customFormat="1" x14ac:dyDescent="0.25">
      <c r="B51" s="78"/>
      <c r="C51" s="10"/>
    </row>
    <row r="54" spans="1:3" x14ac:dyDescent="0.25">
      <c r="C54" s="77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4C68-3413-46E5-A894-D789A4D75D60}">
  <dimension ref="A1:I144"/>
  <sheetViews>
    <sheetView tabSelected="1" topLeftCell="A14" workbookViewId="0">
      <selection activeCell="D26" sqref="D2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87</v>
      </c>
      <c r="C10" s="42" t="s">
        <v>82</v>
      </c>
      <c r="D10" s="42" t="s">
        <v>31</v>
      </c>
      <c r="F10" s="37" t="s">
        <v>32</v>
      </c>
      <c r="G10" s="42" t="s">
        <v>87</v>
      </c>
      <c r="H10" s="42" t="s">
        <v>82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434419.7</v>
      </c>
      <c r="C12" s="12">
        <v>280634.59999999998</v>
      </c>
      <c r="D12" s="12">
        <f>+B12-C12</f>
        <v>153785.10000000003</v>
      </c>
      <c r="F12" s="13" t="s">
        <v>63</v>
      </c>
      <c r="G12" s="14">
        <f>+G14+G15+G16</f>
        <v>889158</v>
      </c>
      <c r="H12" s="14">
        <f>+H14+H15+H16</f>
        <v>883326.1</v>
      </c>
      <c r="I12" s="17">
        <f>+G12-H12</f>
        <v>5831.9000000000233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797187.9</v>
      </c>
      <c r="C14" s="16">
        <f>SUM(C16:C20)</f>
        <v>715411.3</v>
      </c>
      <c r="D14" s="16">
        <f>+B14-C14</f>
        <v>81776.599999999977</v>
      </c>
      <c r="F14" s="13" t="s">
        <v>56</v>
      </c>
      <c r="G14" s="12">
        <v>1001.3</v>
      </c>
      <c r="H14" s="12">
        <v>1001.3</v>
      </c>
      <c r="I14" s="17">
        <f>+G14-H14</f>
        <v>0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0">
        <v>54795.199999999997</v>
      </c>
      <c r="H15" s="10">
        <v>54764.6</v>
      </c>
      <c r="I15" s="17">
        <f>+G15-H15</f>
        <v>30.599999999998545</v>
      </c>
    </row>
    <row r="16" spans="1:9" x14ac:dyDescent="0.25">
      <c r="A16" s="11" t="s">
        <v>36</v>
      </c>
      <c r="B16" s="33">
        <v>0</v>
      </c>
      <c r="C16" s="33">
        <v>0</v>
      </c>
      <c r="D16" s="21">
        <f t="shared" ref="D16:D18" si="0">+B16-C16</f>
        <v>0</v>
      </c>
      <c r="E16" s="18"/>
      <c r="F16" s="5" t="s">
        <v>57</v>
      </c>
      <c r="G16" s="10">
        <v>833361.5</v>
      </c>
      <c r="H16" s="10">
        <v>827560.2</v>
      </c>
      <c r="I16" s="17">
        <f>+G16-H16</f>
        <v>5801.3000000000466</v>
      </c>
    </row>
    <row r="17" spans="1:9" x14ac:dyDescent="0.25">
      <c r="A17" s="11" t="s">
        <v>38</v>
      </c>
      <c r="B17" s="20">
        <v>947.1</v>
      </c>
      <c r="C17" s="20">
        <v>940.8</v>
      </c>
      <c r="D17" s="10">
        <f t="shared" si="0"/>
        <v>6.3000000000000682</v>
      </c>
      <c r="E17" s="18"/>
      <c r="G17" s="10"/>
      <c r="H17" s="10"/>
      <c r="I17" s="19"/>
    </row>
    <row r="18" spans="1:9" x14ac:dyDescent="0.25">
      <c r="A18" s="5" t="s">
        <v>64</v>
      </c>
      <c r="B18" s="20">
        <v>796240.8</v>
      </c>
      <c r="C18" s="20">
        <v>714470.5</v>
      </c>
      <c r="D18" s="10">
        <f t="shared" si="0"/>
        <v>81770.300000000047</v>
      </c>
      <c r="E18" s="18"/>
      <c r="F18" s="84" t="s">
        <v>34</v>
      </c>
      <c r="G18" s="10">
        <v>1257129.7</v>
      </c>
      <c r="H18" s="10">
        <v>1063046.8</v>
      </c>
      <c r="I18" s="10">
        <f>+G18-H18</f>
        <v>194082.89999999991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84" t="s">
        <v>37</v>
      </c>
      <c r="G20" s="10">
        <v>50263.1</v>
      </c>
      <c r="H20" s="10">
        <v>51864.7</v>
      </c>
      <c r="I20" s="10">
        <f>+G20-H20</f>
        <v>-1601.5999999999985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42</v>
      </c>
      <c r="B22" s="10">
        <f>+B24+B26</f>
        <v>8300677.5999999996</v>
      </c>
      <c r="C22" s="10">
        <f>SUM(C24:C26)</f>
        <v>8300284.5999999996</v>
      </c>
      <c r="D22" s="10">
        <f>+B22-C22</f>
        <v>393</v>
      </c>
      <c r="E22" s="18"/>
      <c r="F22" s="84" t="s">
        <v>40</v>
      </c>
      <c r="G22" s="14">
        <v>3740.6</v>
      </c>
      <c r="H22" s="14">
        <v>3584.3</v>
      </c>
      <c r="I22" s="10">
        <f>+G22-H22</f>
        <v>156.29999999999973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10346246.1</v>
      </c>
      <c r="C24" s="10">
        <v>10316094.699999999</v>
      </c>
      <c r="D24" s="10">
        <f>+B24-C24</f>
        <v>30151.400000000373</v>
      </c>
      <c r="E24" s="18"/>
      <c r="F24" s="11" t="s">
        <v>46</v>
      </c>
      <c r="G24" s="10">
        <v>1529.6</v>
      </c>
      <c r="H24" s="10">
        <v>1523.3</v>
      </c>
      <c r="I24" s="10">
        <f>+G24-H24</f>
        <v>6.2999999999999545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-2045568.5</v>
      </c>
      <c r="C26" s="10">
        <v>-2015810.1</v>
      </c>
      <c r="D26" s="10">
        <f>+B26-C26</f>
        <v>-29758.399999999907</v>
      </c>
      <c r="E26" s="18"/>
      <c r="F26" s="11" t="s">
        <v>44</v>
      </c>
      <c r="G26" s="26">
        <v>1453197.3</v>
      </c>
      <c r="H26" s="26">
        <v>1470909.8</v>
      </c>
      <c r="I26" s="27">
        <f>+G26-H26</f>
        <v>-17712.5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47</v>
      </c>
      <c r="B28" s="29">
        <v>324186.7</v>
      </c>
      <c r="C28" s="29">
        <v>298641</v>
      </c>
      <c r="D28" s="10">
        <f>+B28-C28</f>
        <v>25545.700000000012</v>
      </c>
      <c r="E28" s="18"/>
      <c r="F28" s="11" t="s">
        <v>48</v>
      </c>
      <c r="G28" s="26">
        <f>+G12+G18+G20+G22+G24+G26</f>
        <v>3655018.3000000007</v>
      </c>
      <c r="H28" s="26">
        <f>+H12+H18+H20+H22+H24+H26</f>
        <v>3474255</v>
      </c>
      <c r="I28" s="26">
        <f>+G28-H28</f>
        <v>180763.30000000075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41856.1</v>
      </c>
      <c r="C31" s="29">
        <v>41965</v>
      </c>
      <c r="D31" s="10">
        <f>+B31-C31</f>
        <v>-108.90000000000146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52</v>
      </c>
      <c r="B35" s="29">
        <v>4583.3</v>
      </c>
      <c r="C35" s="29">
        <v>5288.4</v>
      </c>
      <c r="D35" s="10">
        <f>+B35-C35</f>
        <v>-705.09999999999945</v>
      </c>
      <c r="E35" s="18"/>
      <c r="F35" s="11" t="s">
        <v>61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1847.4</v>
      </c>
      <c r="C37" s="35">
        <v>2051</v>
      </c>
      <c r="D37" s="35">
        <f>+B37-C37</f>
        <v>-203.59999999999991</v>
      </c>
      <c r="E37" s="18"/>
      <c r="F37" s="11" t="s">
        <v>23</v>
      </c>
      <c r="G37" s="26">
        <v>291444</v>
      </c>
      <c r="H37" s="26">
        <v>211724.5</v>
      </c>
      <c r="I37" s="27">
        <f t="shared" si="1"/>
        <v>79719.5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53</v>
      </c>
      <c r="G39" s="26">
        <f>SUM(G32:G38)</f>
        <v>6249740.4000000013</v>
      </c>
      <c r="H39" s="26">
        <f>SUM(H32:H38)</f>
        <v>6170020.9000000013</v>
      </c>
      <c r="I39" s="26">
        <f>+G39-H39</f>
        <v>79719.5</v>
      </c>
    </row>
    <row r="40" spans="1:9" ht="17.25" x14ac:dyDescent="0.25">
      <c r="A40" s="11" t="s">
        <v>54</v>
      </c>
      <c r="B40" s="76">
        <f>+B37+B35+B33+B31+B28+B22+B14+B12</f>
        <v>9904758.6999999993</v>
      </c>
      <c r="C40" s="76">
        <f>+C37+C35+C33+C31+C28+C22+C14+C12</f>
        <v>9644275.9000000004</v>
      </c>
      <c r="D40" s="76">
        <f>+B40-C40</f>
        <v>260482.79999999888</v>
      </c>
      <c r="E40" s="18"/>
      <c r="F40" s="11" t="s">
        <v>55</v>
      </c>
      <c r="G40" s="76">
        <f>+G28+G39</f>
        <v>9904758.700000003</v>
      </c>
      <c r="H40" s="76">
        <f>+H28+H39</f>
        <v>9644275.9000000022</v>
      </c>
      <c r="I40" s="76">
        <f>+G40-H40</f>
        <v>260482.80000000075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opLeftCell="A44" workbookViewId="0">
      <selection activeCell="A52" sqref="A52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85</v>
      </c>
      <c r="B5" s="6"/>
      <c r="C5" s="45"/>
    </row>
    <row r="6" spans="1:9" s="6" customFormat="1" ht="16.5" x14ac:dyDescent="0.25">
      <c r="A6" s="46" t="s">
        <v>3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8">
        <v>45413</v>
      </c>
    </row>
    <row r="11" spans="1:9" x14ac:dyDescent="0.25">
      <c r="A11" s="5" t="s">
        <v>4</v>
      </c>
    </row>
    <row r="12" spans="1:9" x14ac:dyDescent="0.25">
      <c r="A12" s="11" t="s">
        <v>5</v>
      </c>
      <c r="C12" s="20">
        <f>+'ER Enero'!C12+'ER Febrero'!C12+'ER Marzo'!C12+'ER Abril'!C12+'ER Mayo'!C12</f>
        <v>511629.3</v>
      </c>
    </row>
    <row r="13" spans="1:9" x14ac:dyDescent="0.25">
      <c r="A13" s="11" t="s">
        <v>6</v>
      </c>
      <c r="C13" s="20">
        <f>+'ER Enero'!C13+'ER Febrero'!C13+'ER Marzo'!C13+'ER Abril'!C13+'ER Mayo'!C13</f>
        <v>-1.4</v>
      </c>
      <c r="D13" s="28"/>
    </row>
    <row r="14" spans="1:9" x14ac:dyDescent="0.25">
      <c r="A14" s="11" t="s">
        <v>7</v>
      </c>
      <c r="C14" s="20">
        <f>+'ER Enero'!C14+'ER Febrero'!C14+'ER Marzo'!C14+'ER Abril'!C14+'ER Mayo'!C14</f>
        <v>41232.6</v>
      </c>
    </row>
    <row r="15" spans="1:9" ht="13.5" customHeight="1" x14ac:dyDescent="0.25">
      <c r="A15" s="11" t="s">
        <v>8</v>
      </c>
      <c r="C15" s="50">
        <f>+'ER Enero'!C15+'ER Febrero'!C15+'ER Marzo'!C15+'ER Abril'!C15+'ER Mayo'!C15</f>
        <v>7484.2000000000007</v>
      </c>
      <c r="I15" s="81"/>
    </row>
    <row r="16" spans="1:9" ht="13.5" customHeight="1" x14ac:dyDescent="0.25">
      <c r="A16" s="51"/>
      <c r="C16" s="52">
        <f>SUM(C12:C15)</f>
        <v>560344.69999999995</v>
      </c>
      <c r="I16" s="81"/>
    </row>
    <row r="17" spans="1:9" x14ac:dyDescent="0.25">
      <c r="A17" s="53"/>
      <c r="C17" s="20"/>
      <c r="I17" s="81"/>
    </row>
    <row r="18" spans="1:9" x14ac:dyDescent="0.25">
      <c r="A18" s="11" t="s">
        <v>9</v>
      </c>
    </row>
    <row r="19" spans="1:9" x14ac:dyDescent="0.25">
      <c r="A19" s="11" t="s">
        <v>10</v>
      </c>
      <c r="C19" s="20">
        <f>+'ER Enero'!C19+'ER Febrero'!C19+'ER Marzo'!C19+'ER Abril'!C19+'ER Mayo'!C19</f>
        <v>39770.5</v>
      </c>
    </row>
    <row r="20" spans="1:9" x14ac:dyDescent="0.25">
      <c r="A20" s="11" t="s">
        <v>11</v>
      </c>
      <c r="C20" s="20">
        <f>+'ER Enero'!C20+'ER Febrero'!C20+'ER Marzo'!C20+'ER Abril'!C20+'ER Mayo'!C20</f>
        <v>41057.4</v>
      </c>
    </row>
    <row r="21" spans="1:9" ht="17.25" x14ac:dyDescent="0.25">
      <c r="A21" s="11" t="s">
        <v>65</v>
      </c>
      <c r="C21" s="50">
        <f>+'ER Enero'!C21+'ER Febrero'!C21+'ER Marzo'!C21+'ER Abril'!C21+'ER Mayo'!C21</f>
        <v>147</v>
      </c>
    </row>
    <row r="22" spans="1:9" x14ac:dyDescent="0.25">
      <c r="A22" s="11"/>
      <c r="C22" s="52">
        <f>SUM(C19:C21)</f>
        <v>80974.899999999994</v>
      </c>
    </row>
    <row r="23" spans="1:9" x14ac:dyDescent="0.25">
      <c r="A23" s="11"/>
      <c r="C23" s="20"/>
    </row>
    <row r="24" spans="1:9" x14ac:dyDescent="0.25">
      <c r="A24" s="11" t="s">
        <v>12</v>
      </c>
      <c r="C24" s="20">
        <f>SUM(C16-C22)</f>
        <v>479369.79999999993</v>
      </c>
      <c r="E24" s="80"/>
    </row>
    <row r="25" spans="1:9" x14ac:dyDescent="0.25">
      <c r="A25" s="11"/>
      <c r="C25" s="20"/>
    </row>
    <row r="26" spans="1:9" x14ac:dyDescent="0.25">
      <c r="A26" s="11" t="s">
        <v>13</v>
      </c>
      <c r="C26" s="20"/>
    </row>
    <row r="27" spans="1:9" ht="17.25" x14ac:dyDescent="0.25">
      <c r="A27" s="11" t="s">
        <v>14</v>
      </c>
      <c r="C27" s="50">
        <f>+'ER Enero'!C27+'ER Febrero'!C27+'ER Marzo'!C27+'ER Abril'!C27+'ER Mayo'!C27</f>
        <v>267800.90000000002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15</v>
      </c>
      <c r="C29" s="20">
        <f>+C24-C27</f>
        <v>211568.89999999991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16</v>
      </c>
      <c r="C33" s="20">
        <f>+'ER Enero'!C33+'ER Febrero'!C33+'ER Marzo'!C33+'ER Abril'!C33+'ER Mayo'!C33</f>
        <v>128306.3</v>
      </c>
    </row>
    <row r="34" spans="1:6" x14ac:dyDescent="0.25">
      <c r="A34" s="11" t="s">
        <v>17</v>
      </c>
      <c r="C34" s="20">
        <f>+'ER Enero'!C34+'ER Febrero'!C34+'ER Marzo'!C34+'ER Abril'!C34+'ER Mayo'!C34</f>
        <v>-55.499999999999993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18</v>
      </c>
      <c r="C36" s="20">
        <f>+'ER Enero'!C36+'ER Febrero'!C36+'ER Marzo'!C36+'ER Abril'!C36+'ER Mayo'!C36</f>
        <v>70621.2</v>
      </c>
      <c r="E36" s="49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19</v>
      </c>
    </row>
    <row r="39" spans="1:6" x14ac:dyDescent="0.25">
      <c r="A39" s="54" t="s">
        <v>66</v>
      </c>
      <c r="C39" s="20">
        <f>+'ER Enero'!C39+'ER Febrero'!C39+'ER Marzo'!C39+'ER Abril'!C39+'ER Mayo'!C39</f>
        <v>10925.3</v>
      </c>
    </row>
    <row r="40" spans="1:6" x14ac:dyDescent="0.25">
      <c r="A40" s="54" t="s">
        <v>20</v>
      </c>
      <c r="C40" s="20">
        <f>+'ER Enero'!C40+'ER Febrero'!C40+'ER Marzo'!C40+'ER Abril'!C40+'ER Mayo'!C40</f>
        <v>6726.4000000000005</v>
      </c>
    </row>
    <row r="41" spans="1:6" x14ac:dyDescent="0.25">
      <c r="A41" s="54" t="s">
        <v>21</v>
      </c>
      <c r="C41" s="20">
        <f>+'ER Enero'!C41+'ER Febrero'!C41+'ER Marzo'!C41+'ER Abril'!C41+'ER Mayo'!C41</f>
        <v>52975.100000000006</v>
      </c>
    </row>
    <row r="42" spans="1:6" ht="17.25" x14ac:dyDescent="0.25">
      <c r="A42" s="54" t="s">
        <v>22</v>
      </c>
      <c r="C42" s="50">
        <f>+'ER Enero'!C42+'ER Febrero'!C42+'ER Marzo'!C42+'ER Abril'!C42+'ER Mayo'!C42</f>
        <v>48370.1</v>
      </c>
    </row>
    <row r="43" spans="1:6" x14ac:dyDescent="0.25">
      <c r="A43" s="11"/>
      <c r="C43" s="20">
        <f>SUM(C39:C42)</f>
        <v>118996.9</v>
      </c>
    </row>
    <row r="44" spans="1:6" x14ac:dyDescent="0.25">
      <c r="A44" s="11"/>
      <c r="C44" s="20"/>
    </row>
    <row r="45" spans="1:6" x14ac:dyDescent="0.25">
      <c r="A45" s="11" t="s">
        <v>23</v>
      </c>
      <c r="C45" s="20">
        <f>+C29+C33+C34+C36-C43</f>
        <v>291443.99999999988</v>
      </c>
    </row>
    <row r="46" spans="1:6" s="11" customFormat="1" x14ac:dyDescent="0.25">
      <c r="B46" s="78"/>
      <c r="C46" s="20"/>
    </row>
    <row r="47" spans="1:6" s="11" customFormat="1" x14ac:dyDescent="0.25">
      <c r="A47" s="11" t="s">
        <v>24</v>
      </c>
      <c r="B47" s="78"/>
      <c r="C47" s="20"/>
    </row>
    <row r="48" spans="1:6" s="11" customFormat="1" ht="17.25" x14ac:dyDescent="0.25">
      <c r="A48" s="11" t="s">
        <v>25</v>
      </c>
      <c r="B48" s="78"/>
      <c r="C48" s="50">
        <v>0</v>
      </c>
    </row>
    <row r="49" spans="1:3" s="11" customFormat="1" x14ac:dyDescent="0.25">
      <c r="A49" s="55"/>
      <c r="B49" s="78"/>
      <c r="C49" s="20"/>
    </row>
    <row r="50" spans="1:3" s="11" customFormat="1" ht="17.25" x14ac:dyDescent="0.25">
      <c r="A50" s="11" t="s">
        <v>26</v>
      </c>
      <c r="B50" s="59"/>
      <c r="C50" s="83">
        <f>+C45+C48</f>
        <v>291443.99999999988</v>
      </c>
    </row>
    <row r="51" spans="1:3" s="11" customFormat="1" x14ac:dyDescent="0.25">
      <c r="B51" s="78"/>
      <c r="C51" s="20"/>
    </row>
    <row r="52" spans="1:3" x14ac:dyDescent="0.25">
      <c r="C52" s="56"/>
    </row>
    <row r="53" spans="1:3" x14ac:dyDescent="0.25">
      <c r="C53" s="57"/>
    </row>
    <row r="55" spans="1:3" x14ac:dyDescent="0.25">
      <c r="C55" s="82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B20" zoomScale="85" zoomScaleNormal="85" zoomScaleSheetLayoutView="100" workbookViewId="0">
      <selection activeCell="B16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68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73</v>
      </c>
      <c r="C10" s="42" t="s">
        <v>74</v>
      </c>
      <c r="D10" s="42" t="s">
        <v>31</v>
      </c>
      <c r="F10" s="37" t="s">
        <v>32</v>
      </c>
      <c r="G10" s="42" t="s">
        <v>73</v>
      </c>
      <c r="H10" s="42" t="s">
        <v>74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478801.1</v>
      </c>
      <c r="C12" s="12">
        <v>421983.9</v>
      </c>
      <c r="D12" s="12">
        <f>+B12-C12</f>
        <v>56817.199999999953</v>
      </c>
      <c r="F12" s="13" t="s">
        <v>63</v>
      </c>
      <c r="G12" s="14">
        <f>+G14+G15+G16</f>
        <v>861006.20000000007</v>
      </c>
      <c r="H12" s="14">
        <f>+H14+H15+H16</f>
        <v>846073.5</v>
      </c>
      <c r="I12" s="17">
        <f>+G12-H12</f>
        <v>14932.70000000007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758133.2</v>
      </c>
      <c r="C14" s="16">
        <f>SUM(C16:C20)</f>
        <v>749729.6</v>
      </c>
      <c r="D14" s="16">
        <f>+B14-C14</f>
        <v>8403.5999999999767</v>
      </c>
      <c r="F14" s="13" t="s">
        <v>56</v>
      </c>
      <c r="G14" s="12">
        <v>1001.3</v>
      </c>
      <c r="H14" s="12">
        <v>1004.3</v>
      </c>
      <c r="I14" s="17">
        <f>+G12-H12</f>
        <v>14932.70000000007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44970.6</v>
      </c>
      <c r="H15" s="14">
        <v>37255.9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815034.3</v>
      </c>
      <c r="H16" s="10">
        <v>807813.3</v>
      </c>
      <c r="I16" s="17">
        <f>+G16-H16</f>
        <v>7221</v>
      </c>
    </row>
    <row r="17" spans="1:9" x14ac:dyDescent="0.25">
      <c r="A17" s="11" t="s">
        <v>38</v>
      </c>
      <c r="B17" s="20">
        <v>921</v>
      </c>
      <c r="C17" s="20">
        <v>913.5</v>
      </c>
      <c r="D17" s="10">
        <f t="shared" ref="D17:D18" si="0">+B17-C17</f>
        <v>7.5</v>
      </c>
      <c r="E17" s="18"/>
      <c r="G17" s="10"/>
      <c r="I17" s="19"/>
    </row>
    <row r="18" spans="1:9" ht="16.5" x14ac:dyDescent="0.25">
      <c r="A18" s="5" t="s">
        <v>64</v>
      </c>
      <c r="B18" s="20">
        <v>757212.2</v>
      </c>
      <c r="C18" s="20">
        <v>748816.1</v>
      </c>
      <c r="D18" s="10">
        <f t="shared" si="0"/>
        <v>8396.0999999999767</v>
      </c>
      <c r="E18" s="18"/>
      <c r="F18" s="1" t="s">
        <v>34</v>
      </c>
      <c r="G18" s="10">
        <v>1105658.3999999999</v>
      </c>
      <c r="H18" s="10">
        <v>1094848.7</v>
      </c>
      <c r="I18" s="10">
        <f>+G18-H18</f>
        <v>10809.699999999953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47199.9</v>
      </c>
      <c r="H20" s="10">
        <v>51303.1</v>
      </c>
      <c r="I20" s="10">
        <f>+G20-H20</f>
        <v>-4103.1999999999971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7749313</v>
      </c>
      <c r="C22" s="10">
        <f>SUM(C24:C26)</f>
        <v>7767674.3999999994</v>
      </c>
      <c r="D22" s="10">
        <f>+B22-C22</f>
        <v>-18361.399999999441</v>
      </c>
      <c r="E22" s="18"/>
      <c r="F22" s="1" t="s">
        <v>40</v>
      </c>
      <c r="G22" s="14">
        <v>2687</v>
      </c>
      <c r="H22" s="14">
        <v>2454.6</v>
      </c>
      <c r="I22" s="10">
        <f>+G22-H22</f>
        <v>232.40000000000009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9566547.5</v>
      </c>
      <c r="C24" s="10">
        <v>9549397.0999999996</v>
      </c>
      <c r="D24" s="10">
        <f>+B24-C24</f>
        <v>17150.400000000373</v>
      </c>
      <c r="E24" s="18"/>
      <c r="F24" s="11" t="s">
        <v>46</v>
      </c>
      <c r="G24" s="10">
        <v>1377.3</v>
      </c>
      <c r="H24" s="10">
        <v>1385</v>
      </c>
      <c r="I24" s="10">
        <f>+G24-H24</f>
        <v>-7.7000000000000455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-1817234.5</v>
      </c>
      <c r="C26" s="10">
        <v>-1781722.7</v>
      </c>
      <c r="D26" s="10">
        <f>+B26-C26</f>
        <v>-35511.800000000047</v>
      </c>
      <c r="E26" s="18"/>
      <c r="F26" s="11" t="s">
        <v>44</v>
      </c>
      <c r="G26" s="26">
        <v>1236754.5</v>
      </c>
      <c r="H26" s="26">
        <v>1267237.3</v>
      </c>
      <c r="I26" s="27">
        <f>+G26-H26</f>
        <v>-30482.800000000047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261863.8</v>
      </c>
      <c r="C28" s="29">
        <v>233065.3</v>
      </c>
      <c r="D28" s="10">
        <f>+B28-C28</f>
        <v>28798.5</v>
      </c>
      <c r="E28" s="18"/>
      <c r="F28" s="39" t="s">
        <v>48</v>
      </c>
      <c r="G28" s="40">
        <f>+G12+G18+G20+G22+G24+G26</f>
        <v>3254683.3</v>
      </c>
      <c r="H28" s="40">
        <f>+H12+H18+H20+H22+H24+H26</f>
        <v>3263302.2</v>
      </c>
      <c r="I28" s="40">
        <f>+G28-H28</f>
        <v>-8618.9000000003725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42292</v>
      </c>
      <c r="C31" s="29">
        <v>42401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2001789.1</v>
      </c>
      <c r="H33" s="14">
        <v>2001789.1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52</v>
      </c>
      <c r="B35" s="29">
        <v>3092.9</v>
      </c>
      <c r="C35" s="29">
        <v>3871.6</v>
      </c>
      <c r="D35" s="10">
        <f>+B35-C35</f>
        <v>-778.69999999999982</v>
      </c>
      <c r="E35" s="18"/>
      <c r="F35" s="11" t="s">
        <v>61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1430823</v>
      </c>
      <c r="H36" s="14">
        <v>586690.4</v>
      </c>
      <c r="I36" s="32">
        <f t="shared" si="1"/>
        <v>844132.6</v>
      </c>
    </row>
    <row r="37" spans="1:9" ht="17.25" x14ac:dyDescent="0.25">
      <c r="A37" s="11" t="s">
        <v>75</v>
      </c>
      <c r="B37" s="35">
        <v>2667.3</v>
      </c>
      <c r="C37" s="35">
        <v>2872.8</v>
      </c>
      <c r="D37" s="35">
        <f>+B37-C37</f>
        <v>-205.5</v>
      </c>
      <c r="E37" s="18"/>
      <c r="F37" s="11" t="s">
        <v>23</v>
      </c>
      <c r="G37" s="26">
        <v>83183.600000000006</v>
      </c>
      <c r="H37" s="26">
        <v>844132.6</v>
      </c>
      <c r="I37" s="27">
        <f t="shared" si="1"/>
        <v>-760949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6041480</v>
      </c>
      <c r="H39" s="40">
        <f>SUM(H32:H38)</f>
        <v>5958296.4000000004</v>
      </c>
      <c r="I39" s="40">
        <f>+G39-H39</f>
        <v>83183.599999999627</v>
      </c>
    </row>
    <row r="40" spans="1:9" ht="18.75" x14ac:dyDescent="0.25">
      <c r="A40" s="39" t="s">
        <v>54</v>
      </c>
      <c r="B40" s="41">
        <f>+B37+B35+B33+B31+B28+B22+B14+B12</f>
        <v>9296163.2999999989</v>
      </c>
      <c r="C40" s="41">
        <f>+C37+C35+C33+C31+C28+C22+C14+C12</f>
        <v>9221598.5999999996</v>
      </c>
      <c r="D40" s="41">
        <f>+B40-C40</f>
        <v>74564.699999999255</v>
      </c>
      <c r="E40" s="18"/>
      <c r="F40" s="39" t="s">
        <v>55</v>
      </c>
      <c r="G40" s="41">
        <f>+G28+G39</f>
        <v>9296163.3000000007</v>
      </c>
      <c r="H40" s="41">
        <f>+H28+H39</f>
        <v>9221598.6000000015</v>
      </c>
      <c r="I40" s="41">
        <f>+G40-H40</f>
        <v>74564.699999999255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DEB-0AFE-421F-86D4-CBCDBB2AC59B}">
  <dimension ref="A1:I145"/>
  <sheetViews>
    <sheetView topLeftCell="A33" workbookViewId="0">
      <selection activeCell="C27" sqref="C27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69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60">
        <v>45323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112237.1</v>
      </c>
    </row>
    <row r="13" spans="1:9" x14ac:dyDescent="0.25">
      <c r="A13" s="54" t="s">
        <v>6</v>
      </c>
      <c r="C13" s="79">
        <v>0</v>
      </c>
      <c r="G13" s="61"/>
      <c r="I13" s="62"/>
    </row>
    <row r="14" spans="1:9" x14ac:dyDescent="0.25">
      <c r="A14" s="54" t="s">
        <v>7</v>
      </c>
      <c r="C14" s="10">
        <v>7752.2</v>
      </c>
    </row>
    <row r="15" spans="1:9" ht="13.5" customHeight="1" x14ac:dyDescent="0.25">
      <c r="A15" s="54" t="s">
        <v>8</v>
      </c>
      <c r="C15" s="22">
        <v>825.2</v>
      </c>
      <c r="G15" s="61"/>
    </row>
    <row r="16" spans="1:9" ht="13.5" customHeight="1" x14ac:dyDescent="0.25">
      <c r="A16" s="51"/>
      <c r="C16" s="12">
        <f>SUM(C12:C15)</f>
        <v>120814.5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7425.9</v>
      </c>
    </row>
    <row r="20" spans="1:4" x14ac:dyDescent="0.25">
      <c r="A20" s="54" t="s">
        <v>72</v>
      </c>
      <c r="C20" s="10">
        <v>7624.9</v>
      </c>
    </row>
    <row r="21" spans="1:4" ht="17.25" x14ac:dyDescent="0.25">
      <c r="A21" s="54" t="s">
        <v>65</v>
      </c>
      <c r="C21" s="22">
        <v>25.2</v>
      </c>
    </row>
    <row r="22" spans="1:4" x14ac:dyDescent="0.25">
      <c r="A22" s="11"/>
      <c r="C22" s="12">
        <f>SUM(C19:C21)</f>
        <v>15076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105738.5</v>
      </c>
      <c r="D24" s="63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63733.7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42004.800000000003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24401.200000000001</v>
      </c>
    </row>
    <row r="34" spans="1:9" x14ac:dyDescent="0.25">
      <c r="A34" s="11" t="s">
        <v>17</v>
      </c>
      <c r="C34" s="10">
        <v>20.100000000000001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9900.2000000000007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1977.8</v>
      </c>
    </row>
    <row r="40" spans="1:9" x14ac:dyDescent="0.25">
      <c r="A40" s="11" t="s">
        <v>20</v>
      </c>
      <c r="C40" s="10">
        <v>1044.2</v>
      </c>
    </row>
    <row r="41" spans="1:9" x14ac:dyDescent="0.25">
      <c r="A41" s="11" t="s">
        <v>21</v>
      </c>
      <c r="C41" s="10">
        <v>10630.5</v>
      </c>
    </row>
    <row r="42" spans="1:9" ht="17.25" x14ac:dyDescent="0.25">
      <c r="A42" s="11" t="s">
        <v>22</v>
      </c>
      <c r="C42" s="22">
        <v>12565.3</v>
      </c>
      <c r="D42" s="28"/>
    </row>
    <row r="43" spans="1:9" x14ac:dyDescent="0.25">
      <c r="A43" s="11"/>
      <c r="C43" s="10">
        <f>SUM(C39:C42)</f>
        <v>26217.8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50108.5</v>
      </c>
      <c r="D45" s="11"/>
    </row>
    <row r="46" spans="1:9" s="11" customFormat="1" x14ac:dyDescent="0.25">
      <c r="B46" s="78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8"/>
      <c r="C47" s="10"/>
    </row>
    <row r="48" spans="1:9" s="11" customFormat="1" ht="17.25" x14ac:dyDescent="0.25">
      <c r="A48" s="11" t="s">
        <v>25</v>
      </c>
      <c r="B48" s="78"/>
      <c r="C48" s="22">
        <v>0</v>
      </c>
      <c r="E48" s="74"/>
    </row>
    <row r="49" spans="1:3" s="11" customFormat="1" x14ac:dyDescent="0.25">
      <c r="A49" s="55"/>
      <c r="B49" s="78"/>
      <c r="C49" s="10"/>
    </row>
    <row r="50" spans="1:3" s="11" customFormat="1" ht="17.25" x14ac:dyDescent="0.25">
      <c r="A50" s="11" t="s">
        <v>26</v>
      </c>
      <c r="B50" s="48"/>
      <c r="C50" s="76">
        <f>+C45+C48</f>
        <v>50108.5</v>
      </c>
    </row>
    <row r="51" spans="1:3" s="11" customFormat="1" x14ac:dyDescent="0.25">
      <c r="B51" s="78"/>
      <c r="C51" s="10"/>
    </row>
    <row r="54" spans="1:3" x14ac:dyDescent="0.25">
      <c r="C54" s="77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6B0-039C-486C-8C06-23FC1C83D0F7}">
  <dimension ref="A1:I144"/>
  <sheetViews>
    <sheetView topLeftCell="B5" zoomScale="85" zoomScaleNormal="85" workbookViewId="0">
      <selection activeCell="B5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70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77</v>
      </c>
      <c r="C10" s="42" t="s">
        <v>73</v>
      </c>
      <c r="D10" s="42" t="s">
        <v>31</v>
      </c>
      <c r="F10" s="37" t="s">
        <v>32</v>
      </c>
      <c r="G10" s="42" t="s">
        <v>77</v>
      </c>
      <c r="H10" s="42" t="s">
        <v>73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479637.9</v>
      </c>
      <c r="C12" s="12">
        <v>478801.1</v>
      </c>
      <c r="D12" s="12">
        <f>+B12-C12</f>
        <v>836.80000000004657</v>
      </c>
      <c r="F12" s="13" t="s">
        <v>63</v>
      </c>
      <c r="G12" s="14">
        <f>+G14+G15+G16</f>
        <v>866352.5</v>
      </c>
      <c r="H12" s="14">
        <f>+H14+H15+H16</f>
        <v>861006.20000000007</v>
      </c>
      <c r="I12" s="17">
        <f>+G12-H12</f>
        <v>5346.2999999999302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757535</v>
      </c>
      <c r="C14" s="16">
        <f>SUM(C16:C20)</f>
        <v>758133.2</v>
      </c>
      <c r="D14" s="16">
        <f>+B14-C14</f>
        <v>-598.19999999995343</v>
      </c>
      <c r="F14" s="13" t="s">
        <v>56</v>
      </c>
      <c r="G14" s="12">
        <v>1001.3</v>
      </c>
      <c r="H14" s="12">
        <v>1001.3</v>
      </c>
      <c r="I14" s="17">
        <f>+G12-H12</f>
        <v>5346.2999999999302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44995.8</v>
      </c>
      <c r="H15" s="15">
        <v>44970.6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820355.4</v>
      </c>
      <c r="H16" s="10">
        <v>815034.3</v>
      </c>
      <c r="I16" s="17">
        <f>+G16-H16</f>
        <v>5321.0999999999767</v>
      </c>
    </row>
    <row r="17" spans="1:9" x14ac:dyDescent="0.25">
      <c r="A17" s="11" t="s">
        <v>38</v>
      </c>
      <c r="B17" s="20">
        <v>928.6</v>
      </c>
      <c r="C17" s="20">
        <v>921</v>
      </c>
      <c r="D17" s="10">
        <f t="shared" ref="D17:D18" si="0">+B17-C17</f>
        <v>7.6000000000000227</v>
      </c>
      <c r="E17" s="18"/>
      <c r="G17" s="10"/>
      <c r="H17" s="10"/>
      <c r="I17" s="19"/>
    </row>
    <row r="18" spans="1:9" ht="16.5" x14ac:dyDescent="0.25">
      <c r="A18" s="5" t="s">
        <v>64</v>
      </c>
      <c r="B18" s="20">
        <v>756606.4</v>
      </c>
      <c r="C18" s="20">
        <v>757212.2</v>
      </c>
      <c r="D18" s="10">
        <f t="shared" si="0"/>
        <v>-605.79999999993015</v>
      </c>
      <c r="E18" s="18"/>
      <c r="F18" s="1" t="s">
        <v>34</v>
      </c>
      <c r="G18" s="10">
        <v>1113301.8</v>
      </c>
      <c r="H18" s="10">
        <v>1105658.3999999999</v>
      </c>
      <c r="I18" s="10">
        <f>+G18-H18</f>
        <v>7643.4000000001397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76743.5</v>
      </c>
      <c r="H20" s="10">
        <v>47199.9</v>
      </c>
      <c r="I20" s="10">
        <f>+G20-H20</f>
        <v>29543.599999999999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7924471.2999999998</v>
      </c>
      <c r="C22" s="10">
        <f>SUM(C24:C26)</f>
        <v>7749313</v>
      </c>
      <c r="D22" s="10">
        <f>+B22-C22</f>
        <v>175158.29999999981</v>
      </c>
      <c r="E22" s="18"/>
      <c r="F22" s="1" t="s">
        <v>40</v>
      </c>
      <c r="G22" s="14">
        <v>2974.5</v>
      </c>
      <c r="H22" s="14">
        <v>2687</v>
      </c>
      <c r="I22" s="10">
        <f>+G22-H22</f>
        <v>287.5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9804179.0999999996</v>
      </c>
      <c r="C24" s="10">
        <v>9566547.5</v>
      </c>
      <c r="D24" s="10">
        <f>+B24-C24</f>
        <v>237631.59999999963</v>
      </c>
      <c r="E24" s="18"/>
      <c r="F24" s="11" t="s">
        <v>46</v>
      </c>
      <c r="G24" s="10">
        <v>1390.5</v>
      </c>
      <c r="H24" s="10">
        <v>1377.3</v>
      </c>
      <c r="I24" s="10">
        <f>+G24-H24</f>
        <v>13.200000000000045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-1879707.8</v>
      </c>
      <c r="C26" s="10">
        <v>-1817234.5</v>
      </c>
      <c r="D26" s="10">
        <f>+B26-C26</f>
        <v>-62473.300000000047</v>
      </c>
      <c r="E26" s="18"/>
      <c r="F26" s="11" t="s">
        <v>44</v>
      </c>
      <c r="G26" s="26">
        <v>1356651</v>
      </c>
      <c r="H26" s="26">
        <v>1236754.5</v>
      </c>
      <c r="I26" s="27">
        <f>+G26-H26</f>
        <v>119896.5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299342.3</v>
      </c>
      <c r="C28" s="29">
        <v>261863.8</v>
      </c>
      <c r="D28" s="10">
        <f>+B28-C28</f>
        <v>37478.5</v>
      </c>
      <c r="E28" s="18"/>
      <c r="F28" s="39" t="s">
        <v>48</v>
      </c>
      <c r="G28" s="40">
        <f>+G12+G18+G20+G22+G24+G26</f>
        <v>3417413.8</v>
      </c>
      <c r="H28" s="40">
        <f>+H12+H18+H20+H22+H24+H26</f>
        <v>3254683.3</v>
      </c>
      <c r="I28" s="40">
        <f>+G28-H28</f>
        <v>162730.5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42183</v>
      </c>
      <c r="C31" s="29">
        <v>42292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2845921.7</v>
      </c>
      <c r="H33" s="14">
        <v>2001789.1</v>
      </c>
      <c r="I33" s="32">
        <f t="shared" si="1"/>
        <v>844132.60000000009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52</v>
      </c>
      <c r="B35" s="29">
        <v>3370.9</v>
      </c>
      <c r="C35" s="29">
        <v>3092.9</v>
      </c>
      <c r="D35" s="10">
        <f>+B35-C35</f>
        <v>278</v>
      </c>
      <c r="E35" s="18"/>
      <c r="F35" s="11" t="s">
        <v>61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1430823</v>
      </c>
      <c r="I36" s="32">
        <f t="shared" si="1"/>
        <v>-844132.6</v>
      </c>
    </row>
    <row r="37" spans="1:9" ht="17.25" x14ac:dyDescent="0.25">
      <c r="A37" s="11" t="s">
        <v>75</v>
      </c>
      <c r="B37" s="35">
        <v>2461.9</v>
      </c>
      <c r="C37" s="35">
        <v>2667.3</v>
      </c>
      <c r="D37" s="35">
        <f>+B37-C37</f>
        <v>-205.40000000000009</v>
      </c>
      <c r="E37" s="18"/>
      <c r="F37" s="11" t="s">
        <v>23</v>
      </c>
      <c r="G37" s="26">
        <v>133292.1</v>
      </c>
      <c r="H37" s="26">
        <v>83183.600000000006</v>
      </c>
      <c r="I37" s="27">
        <f t="shared" si="1"/>
        <v>50108.5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6091588.5</v>
      </c>
      <c r="H39" s="40">
        <f>SUM(H32:H38)</f>
        <v>6041480</v>
      </c>
      <c r="I39" s="40">
        <f>+G39-H39</f>
        <v>50108.5</v>
      </c>
    </row>
    <row r="40" spans="1:9" ht="18.75" x14ac:dyDescent="0.25">
      <c r="A40" s="39" t="s">
        <v>54</v>
      </c>
      <c r="B40" s="41">
        <f>+B37+B35+B33+B31+B28+B22+B14+B12</f>
        <v>9509002.2999999989</v>
      </c>
      <c r="C40" s="41">
        <f>+C37+C35+C33+C31+C28+C22+C14+C12</f>
        <v>9296163.2999999989</v>
      </c>
      <c r="D40" s="41">
        <f>+B40-C40</f>
        <v>212839</v>
      </c>
      <c r="E40" s="18"/>
      <c r="F40" s="39" t="s">
        <v>55</v>
      </c>
      <c r="G40" s="41">
        <f>+G28+G39</f>
        <v>9509002.3000000007</v>
      </c>
      <c r="H40" s="41">
        <f>+H28+H39</f>
        <v>9296163.3000000007</v>
      </c>
      <c r="I40" s="41">
        <f>+G40-H40</f>
        <v>212839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9C17-4D89-47C9-8F82-0154EA5D7B27}">
  <dimension ref="A1:I145"/>
  <sheetViews>
    <sheetView topLeftCell="A33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78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60">
        <v>45352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97671.2</v>
      </c>
    </row>
    <row r="13" spans="1:9" x14ac:dyDescent="0.25">
      <c r="A13" s="54" t="s">
        <v>6</v>
      </c>
      <c r="C13" s="79">
        <v>0</v>
      </c>
      <c r="G13" s="61"/>
      <c r="I13" s="62"/>
    </row>
    <row r="14" spans="1:9" x14ac:dyDescent="0.25">
      <c r="A14" s="54" t="s">
        <v>7</v>
      </c>
      <c r="C14" s="10">
        <v>8620.7000000000007</v>
      </c>
    </row>
    <row r="15" spans="1:9" ht="13.5" customHeight="1" x14ac:dyDescent="0.25">
      <c r="A15" s="54" t="s">
        <v>8</v>
      </c>
      <c r="C15" s="22">
        <v>1919.3</v>
      </c>
      <c r="G15" s="61"/>
    </row>
    <row r="16" spans="1:9" ht="13.5" customHeight="1" x14ac:dyDescent="0.25">
      <c r="A16" s="51"/>
      <c r="C16" s="12">
        <f>SUM(C12:C15)</f>
        <v>108211.2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7841.5</v>
      </c>
    </row>
    <row r="20" spans="1:4" x14ac:dyDescent="0.25">
      <c r="A20" s="54" t="s">
        <v>72</v>
      </c>
      <c r="C20" s="10">
        <v>10194.299999999999</v>
      </c>
    </row>
    <row r="21" spans="1:4" ht="17.25" x14ac:dyDescent="0.25">
      <c r="A21" s="54" t="s">
        <v>65</v>
      </c>
      <c r="C21" s="22">
        <v>32.6</v>
      </c>
    </row>
    <row r="22" spans="1:4" x14ac:dyDescent="0.25">
      <c r="A22" s="11"/>
      <c r="C22" s="12">
        <f>SUM(C19:C21)</f>
        <v>18068.399999999998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90142.8</v>
      </c>
      <c r="D24" s="63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62405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27737.800000000003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23442.3</v>
      </c>
    </row>
    <row r="34" spans="1:9" x14ac:dyDescent="0.25">
      <c r="A34" s="11" t="s">
        <v>17</v>
      </c>
      <c r="C34" s="10">
        <v>-141.6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6261.3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2341.6</v>
      </c>
    </row>
    <row r="40" spans="1:9" x14ac:dyDescent="0.25">
      <c r="A40" s="11" t="s">
        <v>20</v>
      </c>
      <c r="C40" s="10">
        <v>2073.1999999999998</v>
      </c>
    </row>
    <row r="41" spans="1:9" x14ac:dyDescent="0.25">
      <c r="A41" s="11" t="s">
        <v>21</v>
      </c>
      <c r="C41" s="10">
        <v>11827.6</v>
      </c>
    </row>
    <row r="42" spans="1:9" ht="17.25" x14ac:dyDescent="0.25">
      <c r="A42" s="11" t="s">
        <v>22</v>
      </c>
      <c r="C42" s="22">
        <v>7221.1</v>
      </c>
      <c r="D42" s="28"/>
    </row>
    <row r="43" spans="1:9" x14ac:dyDescent="0.25">
      <c r="A43" s="11"/>
      <c r="C43" s="10">
        <f>SUM(C39:C42)</f>
        <v>23463.5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33836.30000000001</v>
      </c>
      <c r="D45" s="11"/>
    </row>
    <row r="46" spans="1:9" s="11" customFormat="1" x14ac:dyDescent="0.25">
      <c r="B46" s="78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8"/>
      <c r="C47" s="10"/>
    </row>
    <row r="48" spans="1:9" s="11" customFormat="1" ht="17.25" x14ac:dyDescent="0.25">
      <c r="A48" s="11" t="s">
        <v>25</v>
      </c>
      <c r="B48" s="78"/>
      <c r="C48" s="22">
        <v>0</v>
      </c>
      <c r="E48" s="74"/>
    </row>
    <row r="49" spans="1:3" s="11" customFormat="1" x14ac:dyDescent="0.25">
      <c r="A49" s="55"/>
      <c r="B49" s="78"/>
      <c r="C49" s="10"/>
    </row>
    <row r="50" spans="1:3" s="11" customFormat="1" ht="17.25" x14ac:dyDescent="0.25">
      <c r="A50" s="11" t="s">
        <v>26</v>
      </c>
      <c r="B50" s="48"/>
      <c r="C50" s="76">
        <f>+C45+C48</f>
        <v>33836.30000000001</v>
      </c>
    </row>
    <row r="51" spans="1:3" s="11" customFormat="1" x14ac:dyDescent="0.25">
      <c r="B51" s="78"/>
      <c r="C51" s="10"/>
    </row>
    <row r="54" spans="1:3" x14ac:dyDescent="0.25">
      <c r="C54" s="77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16775-8CCF-4D9E-83F2-8392B4C63B8B}">
  <dimension ref="A1:I144"/>
  <sheetViews>
    <sheetView topLeftCell="B1" workbookViewId="0">
      <selection activeCell="B1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79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80</v>
      </c>
      <c r="C10" s="42" t="s">
        <v>77</v>
      </c>
      <c r="D10" s="42" t="s">
        <v>31</v>
      </c>
      <c r="F10" s="37" t="s">
        <v>32</v>
      </c>
      <c r="G10" s="42" t="s">
        <v>80</v>
      </c>
      <c r="H10" s="42" t="s">
        <v>77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444799.7</v>
      </c>
      <c r="C12" s="12">
        <v>479637.9</v>
      </c>
      <c r="D12" s="12">
        <f>+B12-C12</f>
        <v>-34838.200000000012</v>
      </c>
      <c r="F12" s="13" t="s">
        <v>63</v>
      </c>
      <c r="G12" s="14">
        <f>+G14+G15+G16</f>
        <v>865290.5</v>
      </c>
      <c r="H12" s="14">
        <f>+H14+H15+H16</f>
        <v>866352.5</v>
      </c>
      <c r="I12" s="17">
        <f>+G12-H12</f>
        <v>-1062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771293.4</v>
      </c>
      <c r="C14" s="16">
        <f>SUM(C16:C20)</f>
        <v>757535</v>
      </c>
      <c r="D14" s="16">
        <f>+B14-C14</f>
        <v>13758.400000000023</v>
      </c>
      <c r="F14" s="13" t="s">
        <v>56</v>
      </c>
      <c r="G14" s="12">
        <v>1001.3</v>
      </c>
      <c r="H14" s="12">
        <v>1001.3</v>
      </c>
      <c r="I14" s="17">
        <f>+G12-H12</f>
        <v>-1062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45028.4</v>
      </c>
      <c r="H15" s="15">
        <v>44995.8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819260.8</v>
      </c>
      <c r="H16" s="10">
        <v>820355.4</v>
      </c>
      <c r="I16" s="17">
        <f>+G16-H16</f>
        <v>-1094.5999999999767</v>
      </c>
    </row>
    <row r="17" spans="1:9" x14ac:dyDescent="0.25">
      <c r="A17" s="11" t="s">
        <v>38</v>
      </c>
      <c r="B17" s="20">
        <v>936.9</v>
      </c>
      <c r="C17" s="20">
        <v>928.6</v>
      </c>
      <c r="D17" s="10">
        <f t="shared" ref="D17:D18" si="0">+B17-C17</f>
        <v>8.2999999999999545</v>
      </c>
      <c r="E17" s="18"/>
      <c r="G17" s="10"/>
      <c r="H17" s="10"/>
      <c r="I17" s="19"/>
    </row>
    <row r="18" spans="1:9" ht="16.5" x14ac:dyDescent="0.25">
      <c r="A18" s="5" t="s">
        <v>64</v>
      </c>
      <c r="B18" s="20">
        <v>770356.5</v>
      </c>
      <c r="C18" s="20">
        <v>756606.4</v>
      </c>
      <c r="D18" s="10">
        <f t="shared" si="0"/>
        <v>13750.099999999977</v>
      </c>
      <c r="E18" s="18"/>
      <c r="F18" s="1" t="s">
        <v>34</v>
      </c>
      <c r="G18" s="10">
        <v>1118650</v>
      </c>
      <c r="H18" s="10">
        <v>1113301.8</v>
      </c>
      <c r="I18" s="10">
        <f>+G18-H18</f>
        <v>5348.1999999999534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56463.8</v>
      </c>
      <c r="H20" s="10">
        <v>76743.5</v>
      </c>
      <c r="I20" s="10">
        <f>+G20-H20</f>
        <v>-20279.699999999997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7903822.1999999993</v>
      </c>
      <c r="C22" s="10">
        <f>SUM(C24:C26)</f>
        <v>7924471.2999999998</v>
      </c>
      <c r="D22" s="10">
        <f>+B22-C22</f>
        <v>-20649.100000000559</v>
      </c>
      <c r="E22" s="18"/>
      <c r="F22" s="1" t="s">
        <v>40</v>
      </c>
      <c r="G22" s="14">
        <v>3341.2</v>
      </c>
      <c r="H22" s="14">
        <v>2974.5</v>
      </c>
      <c r="I22" s="10">
        <f>+G22-H22</f>
        <v>366.69999999999982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9845518.6999999993</v>
      </c>
      <c r="C24" s="10">
        <v>9804179.0999999996</v>
      </c>
      <c r="D24" s="10">
        <f>+B24-C24</f>
        <v>41339.599999999627</v>
      </c>
      <c r="E24" s="18"/>
      <c r="F24" s="11" t="s">
        <v>46</v>
      </c>
      <c r="G24" s="10">
        <v>1397.5</v>
      </c>
      <c r="H24" s="10">
        <v>1390.5</v>
      </c>
      <c r="I24" s="10">
        <f>+G24-H24</f>
        <v>7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-1941696.5</v>
      </c>
      <c r="C26" s="10">
        <v>-1879707.8</v>
      </c>
      <c r="D26" s="10">
        <f>+B26-C26</f>
        <v>-61988.699999999953</v>
      </c>
      <c r="E26" s="18"/>
      <c r="F26" s="11" t="s">
        <v>44</v>
      </c>
      <c r="G26" s="26">
        <v>1312124.8999999999</v>
      </c>
      <c r="H26" s="26">
        <v>1356651</v>
      </c>
      <c r="I26" s="27">
        <f>+G26-H26</f>
        <v>-44526.100000000093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312186.09999999998</v>
      </c>
      <c r="C28" s="29">
        <v>299342.3</v>
      </c>
      <c r="D28" s="10">
        <f>+B28-C28</f>
        <v>12843.799999999988</v>
      </c>
      <c r="E28" s="18"/>
      <c r="F28" s="39" t="s">
        <v>48</v>
      </c>
      <c r="G28" s="40">
        <f>+G12+G18+G20+G22+G24+G26</f>
        <v>3357267.9</v>
      </c>
      <c r="H28" s="40">
        <f>+H12+H18+H20+H22+H24+H26</f>
        <v>3417413.8</v>
      </c>
      <c r="I28" s="40">
        <f>+G28-H28</f>
        <v>-60145.899999999907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42074</v>
      </c>
      <c r="C31" s="29">
        <v>42183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2393351.7000000002</v>
      </c>
      <c r="I32" s="32">
        <f t="shared" ref="I32:I37" si="1">+G32-H32</f>
        <v>253239.79999999981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2845921.7</v>
      </c>
      <c r="I33" s="32">
        <f t="shared" si="1"/>
        <v>-253239.80000000028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25">
      <c r="A35" s="11" t="s">
        <v>52</v>
      </c>
      <c r="B35" s="29">
        <v>6260.9</v>
      </c>
      <c r="C35" s="29">
        <v>3370.9</v>
      </c>
      <c r="D35" s="10">
        <f>+B35-C35</f>
        <v>2889.9999999999995</v>
      </c>
      <c r="E35" s="18"/>
      <c r="F35" s="11" t="s">
        <v>61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2256.4</v>
      </c>
      <c r="C37" s="35">
        <v>2461.9</v>
      </c>
      <c r="D37" s="35">
        <f>+B37-C37</f>
        <v>-205.5</v>
      </c>
      <c r="E37" s="18"/>
      <c r="F37" s="11" t="s">
        <v>23</v>
      </c>
      <c r="G37" s="26">
        <v>167128.4</v>
      </c>
      <c r="H37" s="26">
        <v>133292.1</v>
      </c>
      <c r="I37" s="27">
        <f t="shared" si="1"/>
        <v>33836.299999999988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6125424.8000000017</v>
      </c>
      <c r="H39" s="40">
        <f>SUM(H32:H38)</f>
        <v>6091588.5</v>
      </c>
      <c r="I39" s="40">
        <f>+G39-H39</f>
        <v>33836.300000001676</v>
      </c>
    </row>
    <row r="40" spans="1:9" ht="18.75" x14ac:dyDescent="0.25">
      <c r="A40" s="39" t="s">
        <v>54</v>
      </c>
      <c r="B40" s="41">
        <f>+B37+B35+B33+B31+B28+B22+B14+B12</f>
        <v>9482692.6999999993</v>
      </c>
      <c r="C40" s="41">
        <f>+C37+C35+C33+C31+C28+C22+C14+C12</f>
        <v>9509002.2999999989</v>
      </c>
      <c r="D40" s="41">
        <f>+B40-C40</f>
        <v>-26309.599999999627</v>
      </c>
      <c r="E40" s="18"/>
      <c r="F40" s="39" t="s">
        <v>55</v>
      </c>
      <c r="G40" s="41">
        <f>+G28+G39</f>
        <v>9482692.7000000011</v>
      </c>
      <c r="H40" s="41">
        <f>+H28+H39</f>
        <v>9509002.3000000007</v>
      </c>
      <c r="I40" s="41">
        <f>+G40-H40</f>
        <v>-26309.599999999627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615B-C848-49D3-A9F9-5417D5F68253}">
  <dimension ref="A1:I145"/>
  <sheetViews>
    <sheetView topLeftCell="A39" workbookViewId="0">
      <selection activeCell="A39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81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60">
        <v>45383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99746.6</v>
      </c>
    </row>
    <row r="13" spans="1:9" x14ac:dyDescent="0.25">
      <c r="A13" s="54" t="s">
        <v>6</v>
      </c>
      <c r="C13" s="85">
        <v>-1.4</v>
      </c>
      <c r="G13" s="61"/>
      <c r="I13" s="62"/>
    </row>
    <row r="14" spans="1:9" x14ac:dyDescent="0.25">
      <c r="A14" s="54" t="s">
        <v>7</v>
      </c>
      <c r="C14" s="10">
        <v>8139</v>
      </c>
    </row>
    <row r="15" spans="1:9" ht="13.5" customHeight="1" x14ac:dyDescent="0.25">
      <c r="A15" s="54" t="s">
        <v>8</v>
      </c>
      <c r="C15" s="22">
        <v>1569.2</v>
      </c>
      <c r="G15" s="61"/>
    </row>
    <row r="16" spans="1:9" ht="13.5" customHeight="1" x14ac:dyDescent="0.25">
      <c r="A16" s="51"/>
      <c r="C16" s="12">
        <f>SUM(C12:C15)</f>
        <v>109453.40000000001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7940.1</v>
      </c>
    </row>
    <row r="20" spans="1:4" x14ac:dyDescent="0.25">
      <c r="A20" s="54" t="s">
        <v>72</v>
      </c>
      <c r="C20" s="10">
        <v>8304</v>
      </c>
    </row>
    <row r="21" spans="1:4" ht="17.25" x14ac:dyDescent="0.25">
      <c r="A21" s="54" t="s">
        <v>65</v>
      </c>
      <c r="C21" s="22">
        <v>32.700000000000003</v>
      </c>
    </row>
    <row r="22" spans="1:4" x14ac:dyDescent="0.25">
      <c r="A22" s="11"/>
      <c r="C22" s="12">
        <f>SUM(C19:C21)</f>
        <v>16276.800000000001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93176.6</v>
      </c>
      <c r="D24" s="63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75523.3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17653.300000000003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23949.5</v>
      </c>
    </row>
    <row r="34" spans="1:9" x14ac:dyDescent="0.25">
      <c r="A34" s="11" t="s">
        <v>17</v>
      </c>
      <c r="C34" s="10">
        <v>37.5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29069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2452.6999999999998</v>
      </c>
    </row>
    <row r="40" spans="1:9" x14ac:dyDescent="0.25">
      <c r="A40" s="11" t="s">
        <v>20</v>
      </c>
      <c r="C40" s="10">
        <v>1495.2</v>
      </c>
    </row>
    <row r="41" spans="1:9" x14ac:dyDescent="0.25">
      <c r="A41" s="11" t="s">
        <v>21</v>
      </c>
      <c r="C41" s="10">
        <v>9539.4</v>
      </c>
    </row>
    <row r="42" spans="1:9" ht="17.25" x14ac:dyDescent="0.25">
      <c r="A42" s="11" t="s">
        <v>22</v>
      </c>
      <c r="C42" s="22">
        <v>12625.9</v>
      </c>
      <c r="D42" s="28"/>
    </row>
    <row r="43" spans="1:9" x14ac:dyDescent="0.25">
      <c r="A43" s="11"/>
      <c r="C43" s="10">
        <f>SUM(C39:C42)</f>
        <v>26113.199999999997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44596.100000000006</v>
      </c>
      <c r="D45" s="11"/>
    </row>
    <row r="46" spans="1:9" s="11" customFormat="1" x14ac:dyDescent="0.25">
      <c r="B46" s="78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8"/>
      <c r="C47" s="10"/>
    </row>
    <row r="48" spans="1:9" s="11" customFormat="1" ht="17.25" x14ac:dyDescent="0.25">
      <c r="A48" s="11" t="s">
        <v>25</v>
      </c>
      <c r="B48" s="78"/>
      <c r="C48" s="22">
        <v>0</v>
      </c>
      <c r="E48" s="74"/>
    </row>
    <row r="49" spans="1:3" s="11" customFormat="1" x14ac:dyDescent="0.25">
      <c r="A49" s="55"/>
      <c r="B49" s="78"/>
      <c r="C49" s="10"/>
    </row>
    <row r="50" spans="1:3" s="11" customFormat="1" ht="17.25" x14ac:dyDescent="0.25">
      <c r="A50" s="11" t="s">
        <v>26</v>
      </c>
      <c r="B50" s="48"/>
      <c r="C50" s="76">
        <f>+C45+C48</f>
        <v>44596.100000000006</v>
      </c>
    </row>
    <row r="51" spans="1:3" s="11" customFormat="1" x14ac:dyDescent="0.25">
      <c r="B51" s="78"/>
      <c r="C51" s="10"/>
    </row>
    <row r="54" spans="1:3" x14ac:dyDescent="0.25">
      <c r="C54" s="77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ignoredErrors>
    <ignoredError sqref="C16 C22 C50" unlocked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D041-5B04-4A43-A8F8-E09AA47C52FB}">
  <dimension ref="A1:I144"/>
  <sheetViews>
    <sheetView workbookViewId="0">
      <selection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83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82</v>
      </c>
      <c r="C10" s="42" t="s">
        <v>80</v>
      </c>
      <c r="D10" s="42" t="s">
        <v>31</v>
      </c>
      <c r="F10" s="37" t="s">
        <v>32</v>
      </c>
      <c r="G10" s="42" t="s">
        <v>82</v>
      </c>
      <c r="H10" s="42" t="s">
        <v>80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280634.59999999998</v>
      </c>
      <c r="C12" s="12">
        <v>444799.7</v>
      </c>
      <c r="D12" s="12">
        <f>+B12-C12</f>
        <v>-164165.10000000003</v>
      </c>
      <c r="F12" s="13" t="s">
        <v>63</v>
      </c>
      <c r="G12" s="14">
        <f>+G14+G15+G16</f>
        <v>883326.1</v>
      </c>
      <c r="H12" s="14">
        <f>+H14+H15+H16</f>
        <v>865290.5</v>
      </c>
      <c r="I12" s="17">
        <f>+G12-H12</f>
        <v>18035.599999999977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715411.3</v>
      </c>
      <c r="C14" s="16">
        <f>SUM(C16:C20)</f>
        <v>771293.4</v>
      </c>
      <c r="D14" s="16">
        <f>+B14-C14</f>
        <v>-55882.099999999977</v>
      </c>
      <c r="F14" s="13" t="s">
        <v>56</v>
      </c>
      <c r="G14" s="12">
        <v>1001.3</v>
      </c>
      <c r="H14" s="12">
        <v>1001.3</v>
      </c>
      <c r="I14" s="17">
        <f>+G12-H12</f>
        <v>18035.599999999977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0">
        <v>54764.6</v>
      </c>
      <c r="H15" s="10">
        <v>45028.4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827560.2</v>
      </c>
      <c r="H16" s="10">
        <v>819260.8</v>
      </c>
      <c r="I16" s="17">
        <f>+G16-H16</f>
        <v>8299.3999999999069</v>
      </c>
    </row>
    <row r="17" spans="1:9" x14ac:dyDescent="0.25">
      <c r="A17" s="11" t="s">
        <v>38</v>
      </c>
      <c r="B17" s="20">
        <v>940.8</v>
      </c>
      <c r="C17" s="20">
        <v>936.9</v>
      </c>
      <c r="D17" s="10">
        <f t="shared" ref="D17:D18" si="0">+B17-C17</f>
        <v>3.8999999999999773</v>
      </c>
      <c r="E17" s="18"/>
      <c r="G17" s="10"/>
      <c r="H17" s="10"/>
      <c r="I17" s="19"/>
    </row>
    <row r="18" spans="1:9" x14ac:dyDescent="0.25">
      <c r="A18" s="5" t="s">
        <v>64</v>
      </c>
      <c r="B18" s="20">
        <v>714470.5</v>
      </c>
      <c r="C18" s="20">
        <v>770356.5</v>
      </c>
      <c r="D18" s="10">
        <f t="shared" si="0"/>
        <v>-55886</v>
      </c>
      <c r="E18" s="18"/>
      <c r="F18" s="84" t="s">
        <v>34</v>
      </c>
      <c r="G18" s="10">
        <v>1063046.8</v>
      </c>
      <c r="H18" s="10">
        <v>1118650</v>
      </c>
      <c r="I18" s="10">
        <f>+G18-H18</f>
        <v>-55603.199999999953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84" t="s">
        <v>37</v>
      </c>
      <c r="G20" s="10">
        <v>51864.7</v>
      </c>
      <c r="H20" s="10">
        <v>56463.8</v>
      </c>
      <c r="I20" s="10">
        <f>+G20-H20</f>
        <v>-4599.1000000000058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42</v>
      </c>
      <c r="B22" s="10">
        <f>+B24+B26</f>
        <v>8300284.5999999996</v>
      </c>
      <c r="C22" s="10">
        <f>SUM(C24:C26)</f>
        <v>7903822.1999999993</v>
      </c>
      <c r="D22" s="10">
        <f>+B22-C22</f>
        <v>396462.40000000037</v>
      </c>
      <c r="E22" s="18"/>
      <c r="F22" s="84" t="s">
        <v>40</v>
      </c>
      <c r="G22" s="14">
        <v>3584.3</v>
      </c>
      <c r="H22" s="14">
        <v>3341.2</v>
      </c>
      <c r="I22" s="10">
        <f>+G22-H22</f>
        <v>243.10000000000036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10316094.699999999</v>
      </c>
      <c r="C24" s="10">
        <v>9845518.6999999993</v>
      </c>
      <c r="D24" s="10">
        <f>+B24-C24</f>
        <v>470576</v>
      </c>
      <c r="E24" s="18"/>
      <c r="F24" s="11" t="s">
        <v>46</v>
      </c>
      <c r="G24" s="10">
        <v>1523.3</v>
      </c>
      <c r="H24" s="10">
        <v>1397.5</v>
      </c>
      <c r="I24" s="10">
        <f>+G24-H24</f>
        <v>125.79999999999995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-2015810.1</v>
      </c>
      <c r="C26" s="10">
        <v>-1941696.5</v>
      </c>
      <c r="D26" s="10">
        <f>+B26-C26</f>
        <v>-74113.600000000093</v>
      </c>
      <c r="E26" s="18"/>
      <c r="F26" s="11" t="s">
        <v>44</v>
      </c>
      <c r="G26" s="26">
        <v>1470909.8</v>
      </c>
      <c r="H26" s="26">
        <v>1312124.8999999999</v>
      </c>
      <c r="I26" s="27">
        <f>+G26-H26</f>
        <v>158784.90000000014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47</v>
      </c>
      <c r="B28" s="29">
        <v>298641</v>
      </c>
      <c r="C28" s="29">
        <v>312186.09999999998</v>
      </c>
      <c r="D28" s="10">
        <f>+B28-C28</f>
        <v>-13545.099999999977</v>
      </c>
      <c r="E28" s="18"/>
      <c r="F28" s="11" t="s">
        <v>48</v>
      </c>
      <c r="G28" s="26">
        <f>+G12+G18+G20+G22+G24+G26</f>
        <v>3474255</v>
      </c>
      <c r="H28" s="26">
        <f>+H12+H18+H20+H22+H24+H26</f>
        <v>3357267.9</v>
      </c>
      <c r="I28" s="26">
        <f>+G28-H28</f>
        <v>116987.10000000009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41965</v>
      </c>
      <c r="C31" s="29">
        <v>42074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52</v>
      </c>
      <c r="B35" s="29">
        <v>5288.4</v>
      </c>
      <c r="C35" s="29">
        <v>6260.9</v>
      </c>
      <c r="D35" s="10">
        <f>+B35-C35</f>
        <v>-972.5</v>
      </c>
      <c r="E35" s="18"/>
      <c r="F35" s="11" t="s">
        <v>61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2051</v>
      </c>
      <c r="C37" s="35">
        <v>2256.4</v>
      </c>
      <c r="D37" s="35">
        <f>+B37-C37</f>
        <v>-205.40000000000009</v>
      </c>
      <c r="E37" s="18"/>
      <c r="F37" s="11" t="s">
        <v>23</v>
      </c>
      <c r="G37" s="26">
        <v>211724.5</v>
      </c>
      <c r="H37" s="26">
        <v>167128.4</v>
      </c>
      <c r="I37" s="27">
        <f t="shared" si="1"/>
        <v>44596.100000000006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53</v>
      </c>
      <c r="G39" s="26">
        <f>SUM(G32:G38)</f>
        <v>6170020.9000000013</v>
      </c>
      <c r="H39" s="26">
        <f>SUM(H32:H38)</f>
        <v>6125424.8000000017</v>
      </c>
      <c r="I39" s="26">
        <f>+G39-H39</f>
        <v>44596.099999999627</v>
      </c>
    </row>
    <row r="40" spans="1:9" ht="17.25" x14ac:dyDescent="0.25">
      <c r="A40" s="11" t="s">
        <v>54</v>
      </c>
      <c r="B40" s="76">
        <f>+B37+B35+B33+B31+B28+B22+B14+B12</f>
        <v>9644275.9000000004</v>
      </c>
      <c r="C40" s="76">
        <f>+C37+C35+C33+C31+C28+C22+C14+C12</f>
        <v>9482692.6999999993</v>
      </c>
      <c r="D40" s="76">
        <f>+B40-C40</f>
        <v>161583.20000000112</v>
      </c>
      <c r="E40" s="18"/>
      <c r="F40" s="11" t="s">
        <v>55</v>
      </c>
      <c r="G40" s="76">
        <f>+G28+G39</f>
        <v>9644275.9000000022</v>
      </c>
      <c r="H40" s="76">
        <f>+H28+H39</f>
        <v>9482692.7000000011</v>
      </c>
      <c r="I40" s="76">
        <f>+G40-H40</f>
        <v>161583.20000000112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3CC4-0891-43F3-8E14-674A938ABFEE}">
  <dimension ref="A1:I145"/>
  <sheetViews>
    <sheetView topLeftCell="A2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8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84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60">
        <v>45413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105516.2</v>
      </c>
    </row>
    <row r="13" spans="1:9" x14ac:dyDescent="0.25">
      <c r="A13" s="54" t="s">
        <v>6</v>
      </c>
      <c r="C13" s="85">
        <v>0</v>
      </c>
      <c r="G13" s="61"/>
      <c r="I13" s="62"/>
    </row>
    <row r="14" spans="1:9" x14ac:dyDescent="0.25">
      <c r="A14" s="54" t="s">
        <v>7</v>
      </c>
      <c r="C14" s="10">
        <v>8216.6</v>
      </c>
    </row>
    <row r="15" spans="1:9" ht="13.5" customHeight="1" x14ac:dyDescent="0.25">
      <c r="A15" s="54" t="s">
        <v>8</v>
      </c>
      <c r="C15" s="22">
        <v>1379.1</v>
      </c>
      <c r="G15" s="61"/>
    </row>
    <row r="16" spans="1:9" ht="13.5" customHeight="1" x14ac:dyDescent="0.25">
      <c r="A16" s="51"/>
      <c r="C16" s="12">
        <f>SUM(C12:C15)</f>
        <v>115111.90000000001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8582.4</v>
      </c>
    </row>
    <row r="20" spans="1:4" x14ac:dyDescent="0.25">
      <c r="A20" s="54" t="s">
        <v>72</v>
      </c>
      <c r="C20" s="10">
        <v>7713.3</v>
      </c>
    </row>
    <row r="21" spans="1:4" ht="17.25" x14ac:dyDescent="0.25">
      <c r="A21" s="54" t="s">
        <v>65</v>
      </c>
      <c r="C21" s="22">
        <v>30.6</v>
      </c>
    </row>
    <row r="22" spans="1:4" x14ac:dyDescent="0.25">
      <c r="A22" s="11"/>
      <c r="C22" s="12">
        <f>SUM(C19:C21)</f>
        <v>16326.300000000001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98785.600000000006</v>
      </c>
      <c r="D24" s="63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29823.9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68961.700000000012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23133.5</v>
      </c>
    </row>
    <row r="34" spans="1:9" x14ac:dyDescent="0.25">
      <c r="A34" s="11" t="s">
        <v>17</v>
      </c>
      <c r="C34" s="10">
        <v>-1.9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13433.3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2216.1999999999998</v>
      </c>
    </row>
    <row r="40" spans="1:9" x14ac:dyDescent="0.25">
      <c r="A40" s="11" t="s">
        <v>20</v>
      </c>
      <c r="C40" s="10">
        <v>1020.6</v>
      </c>
    </row>
    <row r="41" spans="1:9" x14ac:dyDescent="0.25">
      <c r="A41" s="11" t="s">
        <v>21</v>
      </c>
      <c r="C41" s="10">
        <v>12183.9</v>
      </c>
    </row>
    <row r="42" spans="1:9" ht="17.25" x14ac:dyDescent="0.25">
      <c r="A42" s="11" t="s">
        <v>22</v>
      </c>
      <c r="C42" s="22">
        <v>10386.4</v>
      </c>
      <c r="D42" s="28"/>
    </row>
    <row r="43" spans="1:9" x14ac:dyDescent="0.25">
      <c r="A43" s="11"/>
      <c r="C43" s="10">
        <f>SUM(C39:C42)</f>
        <v>25807.1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79719.500000000029</v>
      </c>
      <c r="D45" s="11"/>
    </row>
    <row r="46" spans="1:9" s="11" customFormat="1" x14ac:dyDescent="0.25">
      <c r="B46" s="78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8"/>
      <c r="C47" s="10"/>
    </row>
    <row r="48" spans="1:9" s="11" customFormat="1" ht="17.25" x14ac:dyDescent="0.25">
      <c r="A48" s="11" t="s">
        <v>25</v>
      </c>
      <c r="B48" s="78"/>
      <c r="C48" s="22">
        <v>0</v>
      </c>
      <c r="E48" s="74"/>
    </row>
    <row r="49" spans="1:3" s="11" customFormat="1" x14ac:dyDescent="0.25">
      <c r="A49" s="55"/>
      <c r="B49" s="78"/>
      <c r="C49" s="10"/>
    </row>
    <row r="50" spans="1:3" s="11" customFormat="1" ht="17.25" x14ac:dyDescent="0.25">
      <c r="A50" s="11" t="s">
        <v>26</v>
      </c>
      <c r="B50" s="48"/>
      <c r="C50" s="76">
        <f>+C45+C48</f>
        <v>79719.500000000029</v>
      </c>
    </row>
    <row r="51" spans="1:3" s="11" customFormat="1" x14ac:dyDescent="0.25">
      <c r="B51" s="78"/>
      <c r="C51" s="10"/>
    </row>
    <row r="54" spans="1:3" x14ac:dyDescent="0.25">
      <c r="C54" s="77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8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458443-E798-4C91-966A-552F3D20727F}">
  <ds:schemaRefs>
    <ds:schemaRef ds:uri="http://schemas.microsoft.com/sharepoint/v3"/>
    <ds:schemaRef ds:uri="4f653822-cffa-486b-92eb-1fb7d8f0fe59"/>
    <ds:schemaRef ds:uri="http://schemas.microsoft.com/office/2006/metadata/properties"/>
    <ds:schemaRef ds:uri="http://purl.org/dc/elements/1.1/"/>
    <ds:schemaRef ds:uri="eb571210-7c21-4078-a581-288b46caa18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2024-06-12T16:27:28Z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