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 (1)/BALANCES DE PUBLICACION/"/>
    </mc:Choice>
  </mc:AlternateContent>
  <xr:revisionPtr revIDLastSave="56" documentId="13_ncr:1_{44FF214F-5B26-42A8-A2A6-F9AE2528FA10}" xr6:coauthVersionLast="47" xr6:coauthVersionMax="47" xr10:uidLastSave="{FA3802DF-F802-4E1F-BF57-C61048895A8E}"/>
  <bookViews>
    <workbookView xWindow="-120" yWindow="-120" windowWidth="20730" windowHeight="11160" tabRatio="651" firstSheet="9" activeTab="15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Acumulado" sheetId="2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0" localSheetId="16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27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D15" i="39"/>
  <c r="I14" i="39"/>
  <c r="I13" i="39"/>
  <c r="C13" i="39"/>
  <c r="B13" i="39"/>
  <c r="D13" i="39" s="1"/>
  <c r="H11" i="39"/>
  <c r="H39" i="39" s="1"/>
  <c r="G11" i="39"/>
  <c r="D11" i="39"/>
  <c r="C42" i="38"/>
  <c r="C21" i="38"/>
  <c r="C15" i="38"/>
  <c r="C23" i="38" s="1"/>
  <c r="C28" i="38" s="1"/>
  <c r="C44" i="38" s="1"/>
  <c r="C49" i="38" s="1"/>
  <c r="H38" i="37"/>
  <c r="G38" i="37"/>
  <c r="I38" i="37" s="1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B21" i="37"/>
  <c r="I19" i="37"/>
  <c r="D19" i="37"/>
  <c r="D18" i="37"/>
  <c r="I17" i="37"/>
  <c r="D17" i="37"/>
  <c r="D16" i="37"/>
  <c r="I15" i="37"/>
  <c r="D15" i="37"/>
  <c r="I14" i="37"/>
  <c r="I13" i="37"/>
  <c r="C13" i="37"/>
  <c r="B13" i="37"/>
  <c r="D13" i="37" s="1"/>
  <c r="H11" i="37"/>
  <c r="H27" i="37" s="1"/>
  <c r="H39" i="37" s="1"/>
  <c r="G11" i="37"/>
  <c r="D11" i="37"/>
  <c r="G27" i="39" l="1"/>
  <c r="I11" i="39"/>
  <c r="B39" i="39"/>
  <c r="D21" i="39"/>
  <c r="C39" i="39"/>
  <c r="G27" i="37"/>
  <c r="I11" i="37"/>
  <c r="B39" i="37"/>
  <c r="D21" i="37"/>
  <c r="C39" i="37"/>
  <c r="C42" i="36"/>
  <c r="C21" i="36"/>
  <c r="C15" i="36"/>
  <c r="C23" i="36" s="1"/>
  <c r="C28" i="36" s="1"/>
  <c r="C44" i="36" s="1"/>
  <c r="C49" i="36" s="1"/>
  <c r="G12" i="35"/>
  <c r="G28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D28" i="35"/>
  <c r="D26" i="35"/>
  <c r="D24" i="35"/>
  <c r="C22" i="35"/>
  <c r="B22" i="35"/>
  <c r="D20" i="35"/>
  <c r="D19" i="35"/>
  <c r="D18" i="35"/>
  <c r="D17" i="35"/>
  <c r="D16" i="35"/>
  <c r="C14" i="35"/>
  <c r="B14" i="35"/>
  <c r="D14" i="35" s="1"/>
  <c r="H12" i="35"/>
  <c r="H28" i="35" s="1"/>
  <c r="H40" i="35" s="1"/>
  <c r="D12" i="35"/>
  <c r="C43" i="34"/>
  <c r="C22" i="34"/>
  <c r="C16" i="34"/>
  <c r="C24" i="34" s="1"/>
  <c r="C29" i="34" s="1"/>
  <c r="C45" i="34" s="1"/>
  <c r="C50" i="34" s="1"/>
  <c r="D16" i="33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D39" i="39" l="1"/>
  <c r="G39" i="39"/>
  <c r="I39" i="39" s="1"/>
  <c r="I27" i="39"/>
  <c r="D39" i="37"/>
  <c r="G39" i="37"/>
  <c r="I39" i="37" s="1"/>
  <c r="I27" i="37"/>
  <c r="B40" i="35"/>
  <c r="D22" i="35"/>
  <c r="C40" i="35"/>
  <c r="G28" i="33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5" l="1"/>
  <c r="D40" i="33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  <c r="I28" i="35" l="1"/>
  <c r="G40" i="35"/>
  <c r="I40" i="35" s="1"/>
  <c r="I12" i="35"/>
  <c r="I14" i="35"/>
  <c r="I15" i="35"/>
  <c r="I16" i="35"/>
  <c r="I18" i="35"/>
  <c r="I20" i="35"/>
  <c r="I22" i="35"/>
  <c r="I24" i="35"/>
  <c r="I26" i="35"/>
</calcChain>
</file>

<file path=xl/sharedStrings.xml><?xml version="1.0" encoding="utf-8"?>
<sst xmlns="http://schemas.openxmlformats.org/spreadsheetml/2006/main" count="662" uniqueCount="98">
  <si>
    <t xml:space="preserve">INSTITUTO COLOMBIANO DE CRÉDITO EDUCATIVO Y ESTUDIOS TÉCNICOS EN EL </t>
  </si>
  <si>
    <t>EXTERIOR "MARIANO OSPINA PÉREZ" - ICETEX</t>
  </si>
  <si>
    <t>ESTADO DE RESULTADOS Y OTRO RESULTADO INTEGRAL</t>
  </si>
  <si>
    <t>DEL 01 AL 31 DE ENERO DE 2024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</si>
  <si>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</si>
  <si>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</si>
  <si>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</si>
  <si>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</si>
  <si>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</si>
  <si>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</si>
  <si>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</si>
  <si>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</si>
  <si>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</si>
  <si>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</si>
  <si>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</si>
  <si>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</si>
  <si>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</si>
  <si>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</si>
  <si>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</si>
  <si>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</si>
  <si>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</si>
  <si>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</si>
  <si>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</si>
  <si>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</si>
  <si>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</si>
  <si>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</si>
  <si>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</si>
  <si>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</si>
  <si>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</si>
  <si>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</si>
  <si>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</si>
  <si>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</si>
  <si>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ESTADO DE SITUACIÓN FINANCIERA AL 31 DE ENERO DE  2024 Y 31 DE DICIEMBRE DE 2023</t>
  </si>
  <si>
    <t>Al</t>
  </si>
  <si>
    <t>ACTIVOS</t>
  </si>
  <si>
    <t>Enero 31
de  2024</t>
  </si>
  <si>
    <t>Diciembre 31
de  2023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</si>
  <si>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</si>
  <si>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</si>
  <si>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</si>
  <si>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</si>
  <si>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</si>
  <si>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</si>
  <si>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</si>
  <si>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</si>
  <si>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</si>
  <si>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</si>
  <si>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</si>
  <si>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</si>
  <si>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</si>
  <si>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</si>
  <si>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</si>
  <si>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</si>
  <si>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</si>
  <si>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</si>
  <si>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</si>
  <si>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</si>
  <si>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</si>
  <si>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</si>
  <si>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</si>
  <si>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</si>
  <si>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</si>
  <si>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</si>
  <si>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</si>
  <si>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</si>
  <si>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</si>
  <si>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</si>
  <si>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</si>
  <si>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</si>
  <si>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</si>
  <si>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</si>
  <si>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</si>
  <si>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</si>
  <si>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>DEL 01 AL 29 DE FEBRERO DE 2024</t>
  </si>
  <si>
    <t>ESTADO DE SITUACIÓN FINANCIERA AL 29 DE FEBRERO Y 31 DE ENERO DE  2024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</si>
  <si>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</si>
  <si>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</si>
  <si>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</si>
  <si>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</si>
  <si>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</si>
  <si>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ESTADO DE SITUACIÓN FINANCIERA AL 30 DE ABRIL Y 31 DE MARZO DE  2024</t>
  </si>
  <si>
    <t>Abril 30
de  2024</t>
  </si>
  <si>
    <t>DEL 01 AL 31 DE MAYO DE 2024</t>
  </si>
  <si>
    <t>ESTADO DE SITUACIÓN FINANCIERA AL 31 DE MAYO Y 30 DE ABRIL DE  2024</t>
  </si>
  <si>
    <t>Mayo 31
de  2024</t>
  </si>
  <si>
    <t>DEL 01 AL 30 DE JUNIO DE 2024</t>
  </si>
  <si>
    <t>ESTADO DE SITUACIÓN FINANCIERA AL 30 DE JUNIO Y 31 DE MAYO  2024</t>
  </si>
  <si>
    <t>Junio 30
de  2024</t>
  </si>
  <si>
    <t>DEL 01 AL 31 DE JULIO DE 2024</t>
  </si>
  <si>
    <t>ESTADO DE SITUACIÓN FINANCIERA AL 31 DE JULIO Y 30 DE JUNIO DE  2024</t>
  </si>
  <si>
    <t>Julio 31
de  2024</t>
  </si>
  <si>
    <t xml:space="preserve">Obligaciones financieras </t>
  </si>
  <si>
    <t xml:space="preserve">Titulos emitidos </t>
  </si>
  <si>
    <t>DEL 01 AL 31 DE AGOSTO DE 2024</t>
  </si>
  <si>
    <t>ESTADO DE SITUACIÓN FINANCIERA AL 31 DE AGOSTO Y 31 DE JULIO DE  2024</t>
  </si>
  <si>
    <t>Agosto 31
de  2024</t>
  </si>
  <si>
    <t>DEL 01 DE ENERO AL 31 DE AGOSTO DE 2024</t>
  </si>
  <si>
    <t xml:space="preserve">Bonos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</si>
</sst>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5" fontId="10" fillId="0" borderId="0" xfId="6" applyNumberFormat="1" applyFont="1" applyAlignment="1">
      <alignment horizontal="center" vertical="center"/>
    </xf>
    <xf numFmtId="171" fontId="10" fillId="0" borderId="0" xfId="1" applyNumberFormat="1" applyFont="1" applyFill="1" applyAlignment="1" applyProtection="1">
      <alignment vertical="center" wrapText="1"/>
    </xf>
    <xf numFmtId="174" fontId="10" fillId="0" borderId="0" xfId="5" applyNumberFormat="1" applyFont="1" applyAlignment="1">
      <alignment horizontal="righ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FF1601-BC59-45FD-B7AB-74E4E9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D015BD-0090-4551-BFD0-ACBB1AD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E599DC-F704-4F3F-82C3-E2C62503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72C6C0-CA4E-4427-ABD1-563CAFAB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1288BF2-EFEB-4463-844C-4C1A705E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399079C-6B1B-49E0-B9EE-C044CCDE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1D648A6-7DAF-42E1-8C6F-804B8E71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04C476-B858-4E9A-ABF8-347E2A5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A5C8295-99FB-4E3D-9BF3-E503E272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4%20(1)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>
        <row r="31">
          <cell r="C31"/>
        </row>
        <row r="34">
          <cell r="C34"/>
        </row>
        <row r="36">
          <cell r="C36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45292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96458.2</v>
      </c>
    </row>
    <row r="13" spans="1:9" x14ac:dyDescent="0.25">
      <c r="A13" s="54" t="s">
        <v>7</v>
      </c>
      <c r="C13" s="10">
        <v>0</v>
      </c>
      <c r="G13" s="60"/>
      <c r="I13" s="61"/>
    </row>
    <row r="14" spans="1:9" x14ac:dyDescent="0.25">
      <c r="A14" s="54" t="s">
        <v>8</v>
      </c>
      <c r="C14" s="10">
        <v>8504.1</v>
      </c>
    </row>
    <row r="15" spans="1:9" ht="13.5" customHeight="1" x14ac:dyDescent="0.25">
      <c r="A15" s="54" t="s">
        <v>9</v>
      </c>
      <c r="C15" s="22">
        <v>1791.4</v>
      </c>
      <c r="G15" s="60"/>
    </row>
    <row r="16" spans="1:9" ht="13.5" customHeight="1" x14ac:dyDescent="0.25">
      <c r="A16" s="51"/>
      <c r="C16" s="12">
        <f>SUM(C12:C15)</f>
        <v>106753.7</v>
      </c>
      <c r="G16" s="60"/>
    </row>
    <row r="17" spans="1:7" x14ac:dyDescent="0.25">
      <c r="A17" s="53"/>
      <c r="C17" s="10"/>
    </row>
    <row r="18" spans="1:7" x14ac:dyDescent="0.25">
      <c r="A18" s="11" t="s">
        <v>10</v>
      </c>
      <c r="G18" s="60"/>
    </row>
    <row r="19" spans="1:7" x14ac:dyDescent="0.25">
      <c r="A19" s="54" t="s">
        <v>11</v>
      </c>
      <c r="C19" s="10">
        <v>7980.6</v>
      </c>
    </row>
    <row r="20" spans="1:7" x14ac:dyDescent="0.25">
      <c r="A20" s="54" t="s">
        <v>12</v>
      </c>
      <c r="C20" s="10">
        <v>7220.9</v>
      </c>
    </row>
    <row r="21" spans="1:7" ht="17.25" x14ac:dyDescent="0.25">
      <c r="A21" s="54" t="s">
        <v>13</v>
      </c>
      <c r="C21" s="22">
        <v>25.9</v>
      </c>
      <c r="G21" s="60"/>
    </row>
    <row r="22" spans="1:7" x14ac:dyDescent="0.25">
      <c r="A22" s="11"/>
      <c r="C22" s="12">
        <f>SUM(C19:C21)</f>
        <v>15227.4</v>
      </c>
      <c r="G22" s="60"/>
    </row>
    <row r="23" spans="1:7" x14ac:dyDescent="0.25">
      <c r="A23" s="11"/>
      <c r="C23" s="10"/>
    </row>
    <row r="24" spans="1:7" x14ac:dyDescent="0.25">
      <c r="A24" s="11" t="s">
        <v>14</v>
      </c>
      <c r="C24" s="10">
        <f>SUM(C16-C22)</f>
        <v>91526.3</v>
      </c>
      <c r="D24" s="62"/>
    </row>
    <row r="25" spans="1:7" x14ac:dyDescent="0.25">
      <c r="A25" s="11"/>
      <c r="C25" s="10"/>
      <c r="G25" s="87"/>
    </row>
    <row r="26" spans="1:7" x14ac:dyDescent="0.25">
      <c r="A26" s="11" t="s">
        <v>15</v>
      </c>
      <c r="C26" s="10"/>
      <c r="G26" s="87"/>
    </row>
    <row r="27" spans="1:7" ht="17.25" x14ac:dyDescent="0.25">
      <c r="A27" s="11" t="s">
        <v>16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17</v>
      </c>
      <c r="C29" s="10">
        <f>+C24-C27</f>
        <v>55211.3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18</v>
      </c>
      <c r="C33" s="10">
        <v>33379.800000000003</v>
      </c>
      <c r="E33" s="66"/>
      <c r="F33" s="67"/>
      <c r="G33" s="67"/>
    </row>
    <row r="34" spans="1:7" x14ac:dyDescent="0.25">
      <c r="A34" s="11" t="s">
        <v>19</v>
      </c>
      <c r="C34" s="10">
        <v>30.4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20</v>
      </c>
      <c r="C36" s="10">
        <v>11957.4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21</v>
      </c>
      <c r="E38" s="66"/>
      <c r="F38" s="68"/>
      <c r="G38" s="68"/>
    </row>
    <row r="39" spans="1:7" x14ac:dyDescent="0.25">
      <c r="A39" s="11" t="s">
        <v>22</v>
      </c>
      <c r="C39" s="10">
        <v>1937</v>
      </c>
      <c r="E39" s="66"/>
      <c r="F39" s="68"/>
      <c r="G39" s="68"/>
    </row>
    <row r="40" spans="1:7" x14ac:dyDescent="0.25">
      <c r="A40" s="11" t="s">
        <v>23</v>
      </c>
      <c r="C40" s="10">
        <v>1093.2</v>
      </c>
      <c r="E40" s="66"/>
      <c r="F40" s="67"/>
      <c r="G40" s="68"/>
    </row>
    <row r="41" spans="1:7" x14ac:dyDescent="0.25">
      <c r="A41" s="11" t="s">
        <v>24</v>
      </c>
      <c r="C41" s="10">
        <v>8793.7000000000007</v>
      </c>
      <c r="E41" s="66"/>
      <c r="F41" s="67"/>
      <c r="G41" s="67"/>
    </row>
    <row r="42" spans="1:7" ht="17.25" x14ac:dyDescent="0.25">
      <c r="A42" s="11" t="s">
        <v>25</v>
      </c>
      <c r="C42" s="50">
        <v>5571.4</v>
      </c>
      <c r="D42" s="28"/>
      <c r="E42" s="66"/>
      <c r="F42" s="69"/>
      <c r="G42" s="69"/>
    </row>
    <row r="43" spans="1:7" x14ac:dyDescent="0.25">
      <c r="A43" s="11"/>
      <c r="C43" s="10">
        <f>SUM(C39:C42)</f>
        <v>17395.300000000003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26</v>
      </c>
      <c r="C45" s="10">
        <f>+C29+C33+C34+C36-C43</f>
        <v>83183.599999999991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27</v>
      </c>
      <c r="B47" s="77"/>
      <c r="C47" s="10"/>
    </row>
    <row r="48" spans="1:7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83183.599999999991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84</v>
      </c>
      <c r="C10" s="42" t="s">
        <v>81</v>
      </c>
      <c r="D10" s="42" t="s">
        <v>37</v>
      </c>
      <c r="F10" s="37" t="s">
        <v>38</v>
      </c>
      <c r="G10" s="42" t="s">
        <v>84</v>
      </c>
      <c r="H10" s="42" t="s">
        <v>81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40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97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46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47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3" t="s">
        <v>48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3" t="s">
        <v>53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55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57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59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26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71</v>
      </c>
      <c r="B40" s="75">
        <f>+B37+B35+B33+B31+B28+B22+B14+B12</f>
        <v>9904758.6999999993</v>
      </c>
      <c r="C40" s="75">
        <f>+C37+C35+C33+C31+C28+C22+C14+C12</f>
        <v>9644275.9000000004</v>
      </c>
      <c r="D40" s="75">
        <f>+B40-C40</f>
        <v>260482.79999999888</v>
      </c>
      <c r="E40" s="18"/>
      <c r="F40" s="11" t="s">
        <v>72</v>
      </c>
      <c r="G40" s="75">
        <f>+G28+G39</f>
        <v>9904758.700000003</v>
      </c>
      <c r="H40" s="75">
        <f>+H28+H39</f>
        <v>9644275.9000000022</v>
      </c>
      <c r="I40" s="75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0C1-DEC2-4B46-968C-5F7A097BA1BE}">
  <dimension ref="A1:I145"/>
  <sheetViews>
    <sheetView topLeftCell="A37" workbookViewId="0">
      <selection activeCell="A37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85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45444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101662.8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7995.3</v>
      </c>
    </row>
    <row r="15" spans="1:9" ht="13.5" customHeight="1" x14ac:dyDescent="0.25">
      <c r="A15" s="54" t="s">
        <v>9</v>
      </c>
      <c r="C15" s="22">
        <v>1525.5</v>
      </c>
      <c r="G15" s="60"/>
    </row>
    <row r="16" spans="1:9" ht="13.5" customHeight="1" x14ac:dyDescent="0.25">
      <c r="A16" s="51"/>
      <c r="C16" s="12">
        <f>SUM(C12:C15)</f>
        <v>111183.6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9234.7000000000007</v>
      </c>
    </row>
    <row r="20" spans="1:4" x14ac:dyDescent="0.25">
      <c r="A20" s="54" t="s">
        <v>12</v>
      </c>
      <c r="C20" s="10">
        <v>6905.7</v>
      </c>
    </row>
    <row r="21" spans="1:4" ht="17.25" x14ac:dyDescent="0.25">
      <c r="A21" s="54" t="s">
        <v>13</v>
      </c>
      <c r="C21" s="22">
        <v>35.4</v>
      </c>
    </row>
    <row r="22" spans="1:4" x14ac:dyDescent="0.25">
      <c r="A22" s="11"/>
      <c r="C22" s="12">
        <f>SUM(C19:C21)</f>
        <v>16175.800000000001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95007.8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22169.1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72838.700000000012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19656.2</v>
      </c>
    </row>
    <row r="34" spans="1:9" x14ac:dyDescent="0.25">
      <c r="A34" s="11" t="s">
        <v>19</v>
      </c>
      <c r="C34" s="10">
        <v>400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13329.5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2310.1</v>
      </c>
    </row>
    <row r="40" spans="1:9" x14ac:dyDescent="0.25">
      <c r="A40" s="11" t="s">
        <v>23</v>
      </c>
      <c r="C40" s="10">
        <v>970</v>
      </c>
    </row>
    <row r="41" spans="1:9" x14ac:dyDescent="0.25">
      <c r="A41" s="11" t="s">
        <v>24</v>
      </c>
      <c r="C41" s="10">
        <v>11138.5</v>
      </c>
    </row>
    <row r="42" spans="1:9" ht="17.25" x14ac:dyDescent="0.25">
      <c r="A42" s="11" t="s">
        <v>25</v>
      </c>
      <c r="C42" s="22">
        <v>9840.2999999999993</v>
      </c>
      <c r="D42" s="28"/>
    </row>
    <row r="43" spans="1:9" x14ac:dyDescent="0.25">
      <c r="A43" s="11"/>
      <c r="C43" s="10">
        <f>SUM(C39:C42)</f>
        <v>24258.9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81965.5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81965.5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9E81-083A-48AB-B472-9A81D6B00ADE}">
  <dimension ref="A1:I144"/>
  <sheetViews>
    <sheetView topLeftCell="B3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87</v>
      </c>
      <c r="C10" s="42" t="s">
        <v>84</v>
      </c>
      <c r="D10" s="42" t="s">
        <v>37</v>
      </c>
      <c r="F10" s="37" t="s">
        <v>38</v>
      </c>
      <c r="G10" s="42" t="s">
        <v>87</v>
      </c>
      <c r="H10" s="42" t="s">
        <v>84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409440.5</v>
      </c>
      <c r="C12" s="12">
        <v>434419.7</v>
      </c>
      <c r="D12" s="12">
        <f>+B12-C12</f>
        <v>-24979.200000000012</v>
      </c>
      <c r="F12" s="13" t="s">
        <v>40</v>
      </c>
      <c r="G12" s="14">
        <f>+G14+G15+G16</f>
        <v>886609</v>
      </c>
      <c r="H12" s="14">
        <f>+H14+H15+H16</f>
        <v>889158</v>
      </c>
      <c r="I12" s="17">
        <f>+G12-H12</f>
        <v>-2549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828273.1</v>
      </c>
      <c r="C14" s="16">
        <f>SUM(C16:C20)</f>
        <v>797187.9</v>
      </c>
      <c r="D14" s="16">
        <f>+B14-C14</f>
        <v>31085.199999999953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54830.5</v>
      </c>
      <c r="H15" s="10">
        <v>54795.199999999997</v>
      </c>
      <c r="I15" s="17">
        <f>+G15-H15</f>
        <v>35.30000000000291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97</v>
      </c>
      <c r="G16" s="10">
        <v>830777.2</v>
      </c>
      <c r="H16" s="10">
        <v>833361.5</v>
      </c>
      <c r="I16" s="17">
        <f>+G16-H16</f>
        <v>-2584.3000000000466</v>
      </c>
    </row>
    <row r="17" spans="1:9" x14ac:dyDescent="0.25">
      <c r="A17" s="11" t="s">
        <v>46</v>
      </c>
      <c r="B17" s="20">
        <v>953</v>
      </c>
      <c r="C17" s="20">
        <v>947.1</v>
      </c>
      <c r="D17" s="10">
        <f t="shared" si="0"/>
        <v>5.8999999999999773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827320.1</v>
      </c>
      <c r="C18" s="20">
        <v>796240.8</v>
      </c>
      <c r="D18" s="10">
        <f t="shared" si="0"/>
        <v>31079.29999999993</v>
      </c>
      <c r="E18" s="18"/>
      <c r="F18" s="83" t="s">
        <v>48</v>
      </c>
      <c r="G18" s="10">
        <v>1279470</v>
      </c>
      <c r="H18" s="10">
        <v>1257129.7</v>
      </c>
      <c r="I18" s="10">
        <f>+G18-H18</f>
        <v>22340.300000000047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48567</v>
      </c>
      <c r="H20" s="10">
        <v>50263.1</v>
      </c>
      <c r="I20" s="10">
        <f>+G20-H20</f>
        <v>-1696.0999999999985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8317936.3999999994</v>
      </c>
      <c r="C22" s="10">
        <f>SUM(C24:C26)</f>
        <v>8300677.5999999996</v>
      </c>
      <c r="D22" s="10">
        <f>+B22-C22</f>
        <v>17258.799999999814</v>
      </c>
      <c r="E22" s="18"/>
      <c r="F22" s="83" t="s">
        <v>53</v>
      </c>
      <c r="G22" s="14">
        <v>2926</v>
      </c>
      <c r="H22" s="14">
        <v>3740.6</v>
      </c>
      <c r="I22" s="10">
        <f>+G22-H22</f>
        <v>-814.59999999999991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10292718.6</v>
      </c>
      <c r="C24" s="10">
        <v>10346246.1</v>
      </c>
      <c r="D24" s="10">
        <f>+B24-C24</f>
        <v>-53527.5</v>
      </c>
      <c r="E24" s="18"/>
      <c r="F24" s="11" t="s">
        <v>55</v>
      </c>
      <c r="G24" s="10">
        <v>1484.4</v>
      </c>
      <c r="H24" s="10">
        <v>1529.6</v>
      </c>
      <c r="I24" s="10">
        <f>+G24-H24</f>
        <v>-45.199999999999818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-1974782.2</v>
      </c>
      <c r="C26" s="10">
        <v>-2045568.5</v>
      </c>
      <c r="D26" s="10">
        <f>+B26-C26</f>
        <v>70786.300000000047</v>
      </c>
      <c r="E26" s="18"/>
      <c r="F26" s="11" t="s">
        <v>57</v>
      </c>
      <c r="G26" s="26">
        <v>1389322.2</v>
      </c>
      <c r="H26" s="26">
        <v>1453197.3</v>
      </c>
      <c r="I26" s="27">
        <f>+G26-H26</f>
        <v>-63875.100000000093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337237.3</v>
      </c>
      <c r="C28" s="29">
        <v>324186.7</v>
      </c>
      <c r="D28" s="10">
        <f>+B28-C28</f>
        <v>13050.599999999977</v>
      </c>
      <c r="E28" s="18"/>
      <c r="F28" s="11" t="s">
        <v>59</v>
      </c>
      <c r="G28" s="26">
        <f>+G12+G18+G20+G22+G24+G26</f>
        <v>3608378.5999999996</v>
      </c>
      <c r="H28" s="26">
        <f>+H12+H18+H20+H22+H24+H26</f>
        <v>3655018.3000000007</v>
      </c>
      <c r="I28" s="26">
        <f>+G28-H28</f>
        <v>-46639.700000001118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41747.300000000003</v>
      </c>
      <c r="C31" s="29">
        <v>41856.1</v>
      </c>
      <c r="D31" s="10">
        <f>+B31-C31</f>
        <v>-108.79999999999563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3945.3</v>
      </c>
      <c r="C35" s="29">
        <v>4583.3</v>
      </c>
      <c r="D35" s="10">
        <f>+B35-C35</f>
        <v>-638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1504.6</v>
      </c>
      <c r="C37" s="35">
        <v>1847.4</v>
      </c>
      <c r="D37" s="35">
        <f>+B37-C37</f>
        <v>-342.80000000000018</v>
      </c>
      <c r="E37" s="18"/>
      <c r="F37" s="11" t="s">
        <v>26</v>
      </c>
      <c r="G37" s="26">
        <v>373409.5</v>
      </c>
      <c r="H37" s="26">
        <v>291444</v>
      </c>
      <c r="I37" s="27">
        <f t="shared" si="1"/>
        <v>81965.5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6331705.9000000013</v>
      </c>
      <c r="H39" s="26">
        <f>SUM(H32:H38)</f>
        <v>6249740.4000000013</v>
      </c>
      <c r="I39" s="26">
        <f>+G39-H39</f>
        <v>81965.5</v>
      </c>
    </row>
    <row r="40" spans="1:9" ht="17.25" x14ac:dyDescent="0.25">
      <c r="A40" s="11" t="s">
        <v>71</v>
      </c>
      <c r="B40" s="75">
        <f>+B37+B35+B33+B31+B28+B22+B14+B12</f>
        <v>9940084.4999999981</v>
      </c>
      <c r="C40" s="75">
        <f>+C37+C35+C33+C31+C28+C22+C14+C12</f>
        <v>9904758.6999999993</v>
      </c>
      <c r="D40" s="75">
        <f>+B40-C40</f>
        <v>35325.799999998882</v>
      </c>
      <c r="E40" s="18"/>
      <c r="F40" s="11" t="s">
        <v>72</v>
      </c>
      <c r="G40" s="75">
        <f>+G28+G39</f>
        <v>9940084.5</v>
      </c>
      <c r="H40" s="75">
        <f>+H28+H39</f>
        <v>9904758.700000003</v>
      </c>
      <c r="I40" s="75">
        <f>+G40-H40</f>
        <v>35325.79999999702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8A7-E59B-4B52-8B33-8B2711D16B68}">
  <dimension ref="A1:I144"/>
  <sheetViews>
    <sheetView topLeftCell="A45" workbookViewId="0">
      <selection activeCell="A45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88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45474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105782.39999999999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8003.3</v>
      </c>
    </row>
    <row r="14" spans="1:9" ht="13.5" customHeight="1" x14ac:dyDescent="0.25">
      <c r="A14" s="54" t="s">
        <v>9</v>
      </c>
      <c r="C14" s="22">
        <v>1554.5</v>
      </c>
      <c r="G14" s="60"/>
    </row>
    <row r="15" spans="1:9" ht="13.5" customHeight="1" x14ac:dyDescent="0.25">
      <c r="A15" s="51"/>
      <c r="C15" s="12">
        <f>SUM(C11:C14)</f>
        <v>115340.2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8664.6</v>
      </c>
    </row>
    <row r="19" spans="1:4" x14ac:dyDescent="0.25">
      <c r="A19" s="54" t="s">
        <v>12</v>
      </c>
      <c r="C19" s="10">
        <v>6389.1</v>
      </c>
    </row>
    <row r="20" spans="1:4" ht="17.25" x14ac:dyDescent="0.25">
      <c r="A20" s="54" t="s">
        <v>13</v>
      </c>
      <c r="C20" s="22">
        <v>32.700000000000003</v>
      </c>
    </row>
    <row r="21" spans="1:4" x14ac:dyDescent="0.25">
      <c r="A21" s="11"/>
      <c r="C21" s="12">
        <f>SUM(C18:C20)</f>
        <v>15086.400000000001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100253.79999999999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46302.7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53951.099999999991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21356.7</v>
      </c>
    </row>
    <row r="33" spans="1:9" x14ac:dyDescent="0.25">
      <c r="A33" s="11" t="s">
        <v>19</v>
      </c>
      <c r="C33" s="10">
        <v>-103.3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9721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2162</v>
      </c>
    </row>
    <row r="39" spans="1:9" x14ac:dyDescent="0.25">
      <c r="A39" s="11" t="s">
        <v>23</v>
      </c>
      <c r="C39" s="10">
        <v>951.1</v>
      </c>
    </row>
    <row r="40" spans="1:9" x14ac:dyDescent="0.25">
      <c r="A40" s="11" t="s">
        <v>24</v>
      </c>
      <c r="C40" s="10">
        <v>12787.1</v>
      </c>
    </row>
    <row r="41" spans="1:9" ht="17.25" x14ac:dyDescent="0.25">
      <c r="A41" s="11" t="s">
        <v>25</v>
      </c>
      <c r="C41" s="22">
        <v>8314.2000000000007</v>
      </c>
      <c r="D41" s="28"/>
    </row>
    <row r="42" spans="1:9" x14ac:dyDescent="0.25">
      <c r="A42" s="11"/>
      <c r="C42" s="10">
        <f>SUM(C38:C41)</f>
        <v>24214.400000000001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60711.099999999984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60711.099999999984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39D5-2DBA-46F1-88A0-023FC6130416}">
  <dimension ref="A1:I42"/>
  <sheetViews>
    <sheetView topLeftCell="B1" workbookViewId="0">
      <selection activeCell="F15" sqref="F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89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90</v>
      </c>
      <c r="C9" s="42" t="s">
        <v>87</v>
      </c>
      <c r="D9" s="42" t="s">
        <v>37</v>
      </c>
      <c r="F9" s="37" t="s">
        <v>38</v>
      </c>
      <c r="G9" s="42" t="s">
        <v>90</v>
      </c>
      <c r="H9" s="42" t="s">
        <v>87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282275.90000000002</v>
      </c>
      <c r="C11" s="12">
        <v>409440.5</v>
      </c>
      <c r="D11" s="12">
        <f>+B11-C11</f>
        <v>-127164.59999999998</v>
      </c>
      <c r="F11" s="13" t="s">
        <v>40</v>
      </c>
      <c r="G11" s="14">
        <f>+G13+G14+G15</f>
        <v>899663.20000000007</v>
      </c>
      <c r="H11" s="14">
        <f>+H13+H14+H15</f>
        <v>886609</v>
      </c>
      <c r="I11" s="12">
        <f>+G11-H11</f>
        <v>13054.20000000007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823284.1</v>
      </c>
      <c r="C13" s="16">
        <f>SUM(C15:C19)</f>
        <v>828273.1</v>
      </c>
      <c r="D13" s="16">
        <f>+B13-C13</f>
        <v>-4989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61488</v>
      </c>
      <c r="H14" s="10">
        <v>54830.5</v>
      </c>
      <c r="I14" s="16">
        <f>+G14-H14</f>
        <v>6657.5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97</v>
      </c>
      <c r="G15" s="10">
        <v>837173.9</v>
      </c>
      <c r="H15" s="10">
        <v>830777.2</v>
      </c>
      <c r="I15" s="16">
        <f>+G15-H15</f>
        <v>6396.7000000000698</v>
      </c>
    </row>
    <row r="16" spans="1:9" x14ac:dyDescent="0.25">
      <c r="A16" s="11" t="s">
        <v>46</v>
      </c>
      <c r="B16" s="20">
        <v>960.6</v>
      </c>
      <c r="C16" s="20">
        <v>953</v>
      </c>
      <c r="D16" s="10">
        <f t="shared" si="0"/>
        <v>7.6000000000000227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822323.5</v>
      </c>
      <c r="C17" s="20">
        <v>827320.1</v>
      </c>
      <c r="D17" s="10">
        <f t="shared" si="0"/>
        <v>-4996.5999999999767</v>
      </c>
      <c r="E17" s="18"/>
      <c r="F17" s="83" t="s">
        <v>48</v>
      </c>
      <c r="G17" s="10">
        <v>1279131.3</v>
      </c>
      <c r="H17" s="10">
        <v>1279470</v>
      </c>
      <c r="I17" s="16">
        <f>+G17-H17</f>
        <v>-338.69999999995343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46069.1</v>
      </c>
      <c r="H19" s="10">
        <v>48567</v>
      </c>
      <c r="I19" s="16">
        <f>+G19-H19</f>
        <v>-2497.9000000000015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8652390.3000000007</v>
      </c>
      <c r="C21" s="10">
        <f>SUM(C23:C25)</f>
        <v>8317936.3999999994</v>
      </c>
      <c r="D21" s="10">
        <f>+B21-C21</f>
        <v>334453.9000000013</v>
      </c>
      <c r="E21" s="18"/>
      <c r="F21" s="83" t="s">
        <v>53</v>
      </c>
      <c r="G21" s="14">
        <v>3064.4</v>
      </c>
      <c r="H21" s="14">
        <v>2926</v>
      </c>
      <c r="I21" s="16">
        <f>+G21-H21</f>
        <v>138.40000000000009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10672047</v>
      </c>
      <c r="C23" s="10">
        <v>10292718.6</v>
      </c>
      <c r="D23" s="10">
        <f>+B23-C23</f>
        <v>379328.40000000037</v>
      </c>
      <c r="E23" s="18"/>
      <c r="F23" s="11" t="s">
        <v>55</v>
      </c>
      <c r="G23" s="10">
        <v>1483.2</v>
      </c>
      <c r="H23" s="10">
        <v>1484.4</v>
      </c>
      <c r="I23" s="16">
        <f>+G23-H23</f>
        <v>-1.2000000000000455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-2019656.7</v>
      </c>
      <c r="C25" s="10">
        <v>-1974782.2</v>
      </c>
      <c r="D25" s="10">
        <f>+B25-C25</f>
        <v>-44874.5</v>
      </c>
      <c r="E25" s="18"/>
      <c r="F25" s="11" t="s">
        <v>57</v>
      </c>
      <c r="G25" s="26">
        <v>1574951.9</v>
      </c>
      <c r="H25" s="26">
        <v>1389322.2</v>
      </c>
      <c r="I25" s="19">
        <f>+G25-H25</f>
        <v>185629.69999999995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392583.4</v>
      </c>
      <c r="C27" s="29">
        <v>337237.3</v>
      </c>
      <c r="D27" s="10">
        <f>+B27-C27</f>
        <v>55346.100000000035</v>
      </c>
      <c r="E27" s="18"/>
      <c r="F27" s="11" t="s">
        <v>59</v>
      </c>
      <c r="G27" s="26">
        <f>+G11+G17+G19+G21+G23+G25</f>
        <v>3804363.1</v>
      </c>
      <c r="H27" s="26">
        <f>+H11+H17+H19+H21+H23+H25</f>
        <v>3608378.5999999996</v>
      </c>
      <c r="I27" s="14">
        <f>+G27-H27</f>
        <v>195984.50000000047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41638.800000000003</v>
      </c>
      <c r="C30" s="29">
        <v>41747.300000000003</v>
      </c>
      <c r="D30" s="10">
        <f>+B30-C30</f>
        <v>-108.5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3307.3</v>
      </c>
      <c r="C34" s="29">
        <v>3945.3</v>
      </c>
      <c r="D34" s="10">
        <f>+B34-C34</f>
        <v>-638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1300.3</v>
      </c>
      <c r="C36" s="35">
        <v>1504.6</v>
      </c>
      <c r="D36" s="29">
        <f>+B36-C36</f>
        <v>-204.29999999999995</v>
      </c>
      <c r="E36" s="18"/>
      <c r="F36" s="11" t="s">
        <v>26</v>
      </c>
      <c r="G36" s="26">
        <v>434120.6</v>
      </c>
      <c r="H36" s="26">
        <v>373409.5</v>
      </c>
      <c r="I36" s="29">
        <f t="shared" si="1"/>
        <v>60711.099999999977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6392417.0000000009</v>
      </c>
      <c r="H38" s="26">
        <f>SUM(H31:H37)</f>
        <v>6331705.9000000013</v>
      </c>
      <c r="I38" s="26">
        <f>+G38-H38</f>
        <v>60711.099999999627</v>
      </c>
    </row>
    <row r="39" spans="1:9" ht="17.25" x14ac:dyDescent="0.25">
      <c r="A39" s="11" t="s">
        <v>71</v>
      </c>
      <c r="B39" s="75">
        <f>+B36+B34+B32+B30+B27+B21+B13+B11</f>
        <v>10196780.100000001</v>
      </c>
      <c r="C39" s="75">
        <f>+C36+C34+C32+C30+C27+C21+C13+C11</f>
        <v>9940084.4999999981</v>
      </c>
      <c r="D39" s="75">
        <f>+B39-C39</f>
        <v>256695.60000000335</v>
      </c>
      <c r="E39" s="18"/>
      <c r="F39" s="11" t="s">
        <v>72</v>
      </c>
      <c r="G39" s="75">
        <f>+G27+G38</f>
        <v>10196780.100000001</v>
      </c>
      <c r="H39" s="75">
        <f>+H27+H38</f>
        <v>9940084.5</v>
      </c>
      <c r="I39" s="75">
        <f>+G39-H39</f>
        <v>256695.60000000149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AC16-5F06-478B-B39C-D73DF168162D}">
  <dimension ref="A1:I144"/>
  <sheetViews>
    <sheetView workbookViewId="0">
      <selection activeCell="C8" sqref="C8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93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45505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104266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7804.7</v>
      </c>
    </row>
    <row r="14" spans="1:9" ht="13.5" customHeight="1" x14ac:dyDescent="0.25">
      <c r="A14" s="54" t="s">
        <v>9</v>
      </c>
      <c r="C14" s="22">
        <v>2865.7</v>
      </c>
      <c r="G14" s="60"/>
    </row>
    <row r="15" spans="1:9" ht="13.5" customHeight="1" x14ac:dyDescent="0.25">
      <c r="A15" s="51"/>
      <c r="C15" s="12">
        <f>SUM(C11:C14)</f>
        <v>114936.4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11282.3</v>
      </c>
    </row>
    <row r="19" spans="1:4" x14ac:dyDescent="0.25">
      <c r="A19" s="54" t="s">
        <v>12</v>
      </c>
      <c r="C19" s="10">
        <v>5923.1</v>
      </c>
    </row>
    <row r="20" spans="1:4" ht="17.25" x14ac:dyDescent="0.25">
      <c r="A20" s="54" t="s">
        <v>13</v>
      </c>
      <c r="C20" s="22">
        <v>31.2</v>
      </c>
    </row>
    <row r="21" spans="1:4" x14ac:dyDescent="0.25">
      <c r="A21" s="11"/>
      <c r="C21" s="12">
        <f>SUM(C18:C20)</f>
        <v>17236.600000000002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97699.799999999988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59805.7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37894.099999999991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32281.4</v>
      </c>
    </row>
    <row r="33" spans="1:9" x14ac:dyDescent="0.25">
      <c r="A33" s="11" t="s">
        <v>19</v>
      </c>
      <c r="C33" s="10">
        <v>136.30000000000001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18176.599999999999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2165.8000000000002</v>
      </c>
    </row>
    <row r="39" spans="1:9" x14ac:dyDescent="0.25">
      <c r="A39" s="11" t="s">
        <v>23</v>
      </c>
      <c r="C39" s="10">
        <v>1020.7</v>
      </c>
    </row>
    <row r="40" spans="1:9" x14ac:dyDescent="0.25">
      <c r="A40" s="11" t="s">
        <v>24</v>
      </c>
      <c r="C40" s="10">
        <v>12808.5</v>
      </c>
    </row>
    <row r="41" spans="1:9" ht="17.25" x14ac:dyDescent="0.25">
      <c r="A41" s="11" t="s">
        <v>25</v>
      </c>
      <c r="C41" s="22">
        <v>17962</v>
      </c>
      <c r="D41" s="28"/>
    </row>
    <row r="42" spans="1:9" x14ac:dyDescent="0.25">
      <c r="A42" s="11"/>
      <c r="C42" s="10">
        <f>SUM(C38:C41)</f>
        <v>33957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54531.399999999994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54531.399999999994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283C-D444-4226-A76E-C6D2FAE2820A}">
  <dimension ref="A1:I42"/>
  <sheetViews>
    <sheetView tabSelected="1" topLeftCell="B1" workbookViewId="0">
      <selection activeCell="F15" sqref="F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95</v>
      </c>
      <c r="C9" s="42" t="s">
        <v>90</v>
      </c>
      <c r="D9" s="42" t="s">
        <v>37</v>
      </c>
      <c r="F9" s="37" t="s">
        <v>38</v>
      </c>
      <c r="G9" s="42" t="s">
        <v>95</v>
      </c>
      <c r="H9" s="42" t="s">
        <v>90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416080.3</v>
      </c>
      <c r="C11" s="12">
        <v>282275.90000000002</v>
      </c>
      <c r="D11" s="12">
        <f>+B11-C11</f>
        <v>133804.39999999997</v>
      </c>
      <c r="F11" s="13" t="s">
        <v>40</v>
      </c>
      <c r="G11" s="14">
        <f>+G13+G14+G15</f>
        <v>903830</v>
      </c>
      <c r="H11" s="14">
        <f>+H13+H14+H15</f>
        <v>899663.20000000007</v>
      </c>
      <c r="I11" s="12">
        <f>+G11-H11</f>
        <v>4166.7999999999302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836243.7</v>
      </c>
      <c r="C13" s="16">
        <f>SUM(C15:C19)</f>
        <v>823284.1</v>
      </c>
      <c r="D13" s="16">
        <f>+B13-C13</f>
        <v>12959.599999999977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61519.1</v>
      </c>
      <c r="H14" s="10">
        <v>61488</v>
      </c>
      <c r="I14" s="16">
        <f>+G14-H14</f>
        <v>31.099999999998545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97</v>
      </c>
      <c r="G15" s="10">
        <v>841309.6</v>
      </c>
      <c r="H15" s="10">
        <v>837173.9</v>
      </c>
      <c r="I15" s="16">
        <f>+G15-H15</f>
        <v>4135.6999999999534</v>
      </c>
    </row>
    <row r="16" spans="1:9" x14ac:dyDescent="0.25">
      <c r="A16" s="11" t="s">
        <v>46</v>
      </c>
      <c r="B16" s="20">
        <v>968.7</v>
      </c>
      <c r="C16" s="20">
        <v>960.6</v>
      </c>
      <c r="D16" s="10">
        <f t="shared" si="0"/>
        <v>8.1000000000000227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835275</v>
      </c>
      <c r="C17" s="20">
        <v>822323.5</v>
      </c>
      <c r="D17" s="10">
        <f t="shared" si="0"/>
        <v>12951.5</v>
      </c>
      <c r="E17" s="18"/>
      <c r="F17" s="83" t="s">
        <v>48</v>
      </c>
      <c r="G17" s="10">
        <v>1290413.6000000001</v>
      </c>
      <c r="H17" s="10">
        <v>1279131.3</v>
      </c>
      <c r="I17" s="16">
        <f>+G17-H17</f>
        <v>11282.300000000047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51485.8</v>
      </c>
      <c r="H19" s="10">
        <v>46069.1</v>
      </c>
      <c r="I19" s="16">
        <f>+G19-H19</f>
        <v>5416.7000000000044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8808848.3000000007</v>
      </c>
      <c r="C21" s="10">
        <f>SUM(C23:C25)</f>
        <v>8652390.3000000007</v>
      </c>
      <c r="D21" s="10">
        <f>+B21-C21</f>
        <v>156458</v>
      </c>
      <c r="E21" s="18"/>
      <c r="F21" s="83" t="s">
        <v>53</v>
      </c>
      <c r="G21" s="14">
        <v>3349.7</v>
      </c>
      <c r="H21" s="14">
        <v>3064.4</v>
      </c>
      <c r="I21" s="16">
        <f>+G21-H21</f>
        <v>285.29999999999973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10886643</v>
      </c>
      <c r="C23" s="10">
        <v>10672047</v>
      </c>
      <c r="D23" s="10">
        <f>+B23-C23</f>
        <v>214596</v>
      </c>
      <c r="E23" s="18"/>
      <c r="F23" s="11" t="s">
        <v>55</v>
      </c>
      <c r="G23" s="10">
        <v>1483.2</v>
      </c>
      <c r="H23" s="10">
        <v>1483.2</v>
      </c>
      <c r="I23" s="16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-2077794.7</v>
      </c>
      <c r="C25" s="10">
        <v>-2019656.7</v>
      </c>
      <c r="D25" s="10">
        <f>+B25-C25</f>
        <v>-58138</v>
      </c>
      <c r="E25" s="18"/>
      <c r="F25" s="11" t="s">
        <v>57</v>
      </c>
      <c r="G25" s="26">
        <v>1526904.9</v>
      </c>
      <c r="H25" s="26">
        <v>1574951.9</v>
      </c>
      <c r="I25" s="19">
        <f>+G25-H25</f>
        <v>-48047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116939.8</v>
      </c>
      <c r="C27" s="29">
        <v>392583.4</v>
      </c>
      <c r="D27" s="10">
        <f>+B27-C27</f>
        <v>-275643.60000000003</v>
      </c>
      <c r="E27" s="18"/>
      <c r="F27" s="11" t="s">
        <v>59</v>
      </c>
      <c r="G27" s="26">
        <f>+G11+G17+G19+G21+G23+G25</f>
        <v>3777467.2</v>
      </c>
      <c r="H27" s="26">
        <f>+H11+H17+H19+H21+H23+H25</f>
        <v>3804363.1</v>
      </c>
      <c r="I27" s="14">
        <f>+G27-H27</f>
        <v>-26895.899999999907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41630.9</v>
      </c>
      <c r="C30" s="29">
        <v>41638.800000000003</v>
      </c>
      <c r="D30" s="10">
        <f>+B30-C30</f>
        <v>-7.9000000000014552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3576.9</v>
      </c>
      <c r="C34" s="29">
        <v>3307.3</v>
      </c>
      <c r="D34" s="10">
        <f>+B34-C34</f>
        <v>269.59999999999991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1095.7</v>
      </c>
      <c r="C36" s="35">
        <v>1300.3</v>
      </c>
      <c r="D36" s="29">
        <f>+B36-C36</f>
        <v>-204.59999999999991</v>
      </c>
      <c r="E36" s="18"/>
      <c r="F36" s="11" t="s">
        <v>26</v>
      </c>
      <c r="G36" s="26">
        <v>488652</v>
      </c>
      <c r="H36" s="26">
        <v>434120.6</v>
      </c>
      <c r="I36" s="29">
        <f t="shared" si="1"/>
        <v>54531.400000000023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6446948.4000000013</v>
      </c>
      <c r="H38" s="26">
        <f>SUM(H31:H37)</f>
        <v>6392417.0000000009</v>
      </c>
      <c r="I38" s="26">
        <f>+G38-H38</f>
        <v>54531.400000000373</v>
      </c>
    </row>
    <row r="39" spans="1:9" ht="17.25" x14ac:dyDescent="0.25">
      <c r="A39" s="11" t="s">
        <v>71</v>
      </c>
      <c r="B39" s="75">
        <f>+B36+B34+B32+B30+B27+B21+B13+B11</f>
        <v>10224415.600000001</v>
      </c>
      <c r="C39" s="75">
        <f>+C36+C34+C32+C30+C27+C21+C13+C11</f>
        <v>10196780.100000001</v>
      </c>
      <c r="D39" s="75">
        <f>+B39-C39</f>
        <v>27635.5</v>
      </c>
      <c r="E39" s="18"/>
      <c r="F39" s="11" t="s">
        <v>72</v>
      </c>
      <c r="G39" s="75">
        <f>+G27+G38</f>
        <v>10224415.600000001</v>
      </c>
      <c r="H39" s="75">
        <f>+H27+H38</f>
        <v>10196780.100000001</v>
      </c>
      <c r="I39" s="75">
        <f>+G39-H39</f>
        <v>27635.5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opLeftCell="A6" workbookViewId="0">
      <selection activeCell="D48" sqref="D48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96</v>
      </c>
      <c r="B5" s="6"/>
      <c r="C5" s="45"/>
    </row>
    <row r="6" spans="1:9" s="6" customFormat="1" ht="16.5" x14ac:dyDescent="0.25">
      <c r="A6" s="46" t="s">
        <v>4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45505</v>
      </c>
    </row>
    <row r="11" spans="1:9" x14ac:dyDescent="0.25">
      <c r="A11" s="5" t="s">
        <v>5</v>
      </c>
    </row>
    <row r="12" spans="1:9" x14ac:dyDescent="0.25">
      <c r="A12" s="11" t="s">
        <v>6</v>
      </c>
      <c r="C12" s="20">
        <f>+'ER Enero'!C12+'ER Febrero'!C12+'ER Marzo'!C12+'ER Abril'!C12+'ER Mayo'!C12+'ER Junio'!C12+'ER Julio'!C11+'ER Agosto'!C11</f>
        <v>823340.5</v>
      </c>
    </row>
    <row r="13" spans="1:9" x14ac:dyDescent="0.25">
      <c r="A13" s="11" t="s">
        <v>7</v>
      </c>
      <c r="C13" s="20">
        <f>+'ER Enero'!C13+'ER Febrero'!C13+'ER Marzo'!C13+'ER Abril'!C13+'ER Mayo'!C13+'ER Junio'!C13+'ER Julio'!C12+'ER Agosto'!C12</f>
        <v>-1.4</v>
      </c>
      <c r="D13" s="28"/>
    </row>
    <row r="14" spans="1:9" x14ac:dyDescent="0.25">
      <c r="A14" s="11" t="s">
        <v>8</v>
      </c>
      <c r="C14" s="20">
        <f>+'ER Enero'!C14+'ER Febrero'!C14+'ER Marzo'!C14+'ER Abril'!C14+'ER Mayo'!C14+'ER Junio'!C14+'ER Julio'!C13+'ER Agosto'!C13</f>
        <v>65035.9</v>
      </c>
    </row>
    <row r="15" spans="1:9" ht="13.5" customHeight="1" x14ac:dyDescent="0.25">
      <c r="A15" s="11" t="s">
        <v>9</v>
      </c>
      <c r="C15" s="50">
        <f>+'ER Enero'!C15+'ER Febrero'!C15+'ER Marzo'!C15+'ER Abril'!C15+'ER Mayo'!C15+'ER Junio'!C15+'ER Julio'!C14+'ER Agosto'!C14</f>
        <v>13429.900000000001</v>
      </c>
      <c r="I15" s="80"/>
    </row>
    <row r="16" spans="1:9" ht="13.5" customHeight="1" x14ac:dyDescent="0.25">
      <c r="A16" s="51"/>
      <c r="C16" s="52">
        <f>SUM(C12:C15)</f>
        <v>901804.9</v>
      </c>
      <c r="I16" s="80"/>
    </row>
    <row r="17" spans="1:9" x14ac:dyDescent="0.25">
      <c r="A17" s="53"/>
      <c r="C17" s="20"/>
      <c r="I17" s="80"/>
    </row>
    <row r="18" spans="1:9" x14ac:dyDescent="0.25">
      <c r="A18" s="11" t="s">
        <v>10</v>
      </c>
    </row>
    <row r="19" spans="1:9" x14ac:dyDescent="0.25">
      <c r="A19" s="11" t="s">
        <v>91</v>
      </c>
      <c r="C19" s="20">
        <f>+'ER Enero'!C19+'ER Febrero'!C19+'ER Marzo'!C19+'ER Abril'!C19+'ER Mayo'!C19+'ER Junio'!C19+'ER Julio'!C18+'ER Agosto'!C18</f>
        <v>68952.099999999991</v>
      </c>
    </row>
    <row r="20" spans="1:9" x14ac:dyDescent="0.25">
      <c r="A20" s="11" t="s">
        <v>92</v>
      </c>
      <c r="C20" s="20">
        <f>+'ER Enero'!C20+'ER Febrero'!C20+'ER Marzo'!C20+'ER Abril'!C20+'ER Mayo'!C20+'ER Junio'!C20+'ER Julio'!C19+'ER Agosto'!C19</f>
        <v>60275.299999999996</v>
      </c>
    </row>
    <row r="21" spans="1:9" ht="17.25" x14ac:dyDescent="0.25">
      <c r="A21" s="11" t="s">
        <v>13</v>
      </c>
      <c r="C21" s="50">
        <f>+'ER Enero'!C21+'ER Febrero'!C21+'ER Marzo'!C21+'ER Abril'!C21+'ER Mayo'!C21+'ER Junio'!C21+'ER Julio'!C20+'ER Agosto'!C20</f>
        <v>246.3</v>
      </c>
    </row>
    <row r="22" spans="1:9" x14ac:dyDescent="0.25">
      <c r="A22" s="11"/>
      <c r="C22" s="52">
        <f>SUM(C19:C21)</f>
        <v>129473.7</v>
      </c>
    </row>
    <row r="23" spans="1:9" x14ac:dyDescent="0.25">
      <c r="A23" s="11"/>
      <c r="C23" s="20"/>
    </row>
    <row r="24" spans="1:9" x14ac:dyDescent="0.25">
      <c r="A24" s="11" t="s">
        <v>14</v>
      </c>
      <c r="C24" s="20">
        <f>SUM(C16-C22)</f>
        <v>772331.20000000007</v>
      </c>
      <c r="E24" s="79"/>
    </row>
    <row r="25" spans="1:9" x14ac:dyDescent="0.25">
      <c r="A25" s="11"/>
      <c r="C25" s="20"/>
    </row>
    <row r="26" spans="1:9" x14ac:dyDescent="0.25">
      <c r="A26" s="11" t="s">
        <v>15</v>
      </c>
      <c r="C26" s="20"/>
    </row>
    <row r="27" spans="1:9" ht="17.25" x14ac:dyDescent="0.25">
      <c r="A27" s="11" t="s">
        <v>16</v>
      </c>
      <c r="C27" s="50">
        <f>+'ER Enero'!C27+'ER Febrero'!C27+'ER Marzo'!C27+'ER Abril'!C27+'ER Mayo'!C27+'ER Junio'!C27+'ER Julio'!C26+'ER Agosto'!C26</f>
        <v>396078.4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17</v>
      </c>
      <c r="C29" s="20">
        <f>+C24-C27</f>
        <v>376252.80000000005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18</v>
      </c>
      <c r="C33" s="20">
        <f>+'ER Enero'!C33+'ER Febrero'!C33+'ER Marzo'!C33+'ER Abril'!C33+'ER Mayo'!C33+'ER Junio'!C33+'ER Julio'!C32+'ER Agosto'!C32</f>
        <v>201600.6</v>
      </c>
    </row>
    <row r="34" spans="1:6" x14ac:dyDescent="0.25">
      <c r="A34" s="11" t="s">
        <v>19</v>
      </c>
      <c r="C34" s="20">
        <f>+'ER Enero'!C34+'ER Febrero'!C34+'ER Marzo'!C34+'ER Abril'!C34+'ER Mayo'!C34+'ER Junio'!C34+'ER Julio'!C33+'ER Agosto'!C33</f>
        <v>377.5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20</v>
      </c>
      <c r="C36" s="20">
        <f>+'ER Enero'!C36+'ER Febrero'!C36+'ER Marzo'!C36+'ER Abril'!C36+'ER Mayo'!C36+'ER Junio'!C36+'ER Julio'!C35+'ER Agosto'!C35</f>
        <v>111848.29999999999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21</v>
      </c>
    </row>
    <row r="39" spans="1:6" x14ac:dyDescent="0.25">
      <c r="A39" s="54" t="s">
        <v>22</v>
      </c>
      <c r="C39" s="20">
        <f>+'ER Enero'!C39+'ER Febrero'!C39+'ER Marzo'!C39+'ER Abril'!C39+'ER Mayo'!C39+'ER Junio'!C39+'ER Julio'!C38+'ER Agosto'!C38</f>
        <v>17563.2</v>
      </c>
    </row>
    <row r="40" spans="1:6" x14ac:dyDescent="0.25">
      <c r="A40" s="54" t="s">
        <v>23</v>
      </c>
      <c r="C40" s="20">
        <f>+'ER Enero'!C40+'ER Febrero'!C40+'ER Marzo'!C40+'ER Abril'!C40+'ER Mayo'!C40+'ER Junio'!C40+'ER Julio'!C39+'ER Agosto'!C39</f>
        <v>9668.2000000000007</v>
      </c>
    </row>
    <row r="41" spans="1:6" x14ac:dyDescent="0.25">
      <c r="A41" s="54" t="s">
        <v>24</v>
      </c>
      <c r="C41" s="20">
        <f>+'ER Enero'!C41+'ER Febrero'!C41+'ER Marzo'!C41+'ER Abril'!C41+'ER Mayo'!C41+'ER Junio'!C41+'ER Julio'!C40+'ER Agosto'!C40</f>
        <v>89709.200000000012</v>
      </c>
    </row>
    <row r="42" spans="1:6" ht="17.25" x14ac:dyDescent="0.25">
      <c r="A42" s="54" t="s">
        <v>25</v>
      </c>
      <c r="C42" s="50">
        <f>+'ER Enero'!C42+'ER Febrero'!C42+'ER Marzo'!C42+'ER Abril'!C42+'ER Mayo'!C42+'ER Junio'!C42+'ER Julio'!C41+'ER Agosto'!C41</f>
        <v>84486.599999999991</v>
      </c>
    </row>
    <row r="43" spans="1:6" x14ac:dyDescent="0.25">
      <c r="A43" s="11"/>
      <c r="C43" s="20">
        <f>SUM(C39:C42)</f>
        <v>201427.20000000001</v>
      </c>
    </row>
    <row r="44" spans="1:6" x14ac:dyDescent="0.25">
      <c r="A44" s="11"/>
      <c r="C44" s="20"/>
    </row>
    <row r="45" spans="1:6" x14ac:dyDescent="0.25">
      <c r="A45" s="11" t="s">
        <v>26</v>
      </c>
      <c r="C45" s="20">
        <f>+C29+C33+C34+C36-C43</f>
        <v>488651.99999999994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27</v>
      </c>
      <c r="B47" s="77"/>
      <c r="C47" s="20"/>
    </row>
    <row r="48" spans="1:6" s="11" customFormat="1" ht="17.25" x14ac:dyDescent="0.25">
      <c r="A48" s="11" t="s">
        <v>28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29</v>
      </c>
      <c r="B50" s="58"/>
      <c r="C50" s="82">
        <f>+C45+C48</f>
        <v>488651.99999999994</v>
      </c>
    </row>
    <row r="51" spans="1:3" s="11" customFormat="1" x14ac:dyDescent="0.25">
      <c r="B51" s="77"/>
      <c r="C51" s="20"/>
    </row>
    <row r="52" spans="1:3" x14ac:dyDescent="0.25">
      <c r="C52" s="85"/>
    </row>
    <row r="53" spans="1:3" x14ac:dyDescent="0.25">
      <c r="C53" s="56"/>
    </row>
    <row r="55" spans="1:3" x14ac:dyDescent="0.25">
      <c r="C55" s="81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32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35</v>
      </c>
      <c r="C10" s="42" t="s">
        <v>36</v>
      </c>
      <c r="D10" s="42" t="s">
        <v>37</v>
      </c>
      <c r="F10" s="37" t="s">
        <v>38</v>
      </c>
      <c r="G10" s="42" t="s">
        <v>35</v>
      </c>
      <c r="H10" s="42" t="s">
        <v>36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478801.1</v>
      </c>
      <c r="C12" s="12">
        <v>421983.9</v>
      </c>
      <c r="D12" s="12">
        <f>+B12-C12</f>
        <v>56817.199999999953</v>
      </c>
      <c r="F12" s="13" t="s">
        <v>40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42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44970.6</v>
      </c>
      <c r="H15" s="14">
        <v>37255.9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45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46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47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48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53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55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57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59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69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26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71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72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45323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112237.1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7752.2</v>
      </c>
    </row>
    <row r="15" spans="1:9" ht="13.5" customHeight="1" x14ac:dyDescent="0.25">
      <c r="A15" s="54" t="s">
        <v>9</v>
      </c>
      <c r="C15" s="22">
        <v>825.2</v>
      </c>
      <c r="G15" s="60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7425.9</v>
      </c>
    </row>
    <row r="20" spans="1:4" x14ac:dyDescent="0.25">
      <c r="A20" s="54" t="s">
        <v>12</v>
      </c>
      <c r="C20" s="10">
        <v>7624.9</v>
      </c>
    </row>
    <row r="21" spans="1:4" ht="17.25" x14ac:dyDescent="0.25">
      <c r="A21" s="54" t="s">
        <v>13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105738.5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24401.200000000001</v>
      </c>
    </row>
    <row r="34" spans="1:9" x14ac:dyDescent="0.25">
      <c r="A34" s="11" t="s">
        <v>19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1977.8</v>
      </c>
    </row>
    <row r="40" spans="1:9" x14ac:dyDescent="0.25">
      <c r="A40" s="11" t="s">
        <v>23</v>
      </c>
      <c r="C40" s="10">
        <v>1044.2</v>
      </c>
    </row>
    <row r="41" spans="1:9" x14ac:dyDescent="0.25">
      <c r="A41" s="11" t="s">
        <v>24</v>
      </c>
      <c r="C41" s="10">
        <v>10630.5</v>
      </c>
    </row>
    <row r="42" spans="1:9" ht="17.25" x14ac:dyDescent="0.25">
      <c r="A42" s="11" t="s">
        <v>25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50108.5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50108.5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74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75</v>
      </c>
      <c r="C10" s="42" t="s">
        <v>35</v>
      </c>
      <c r="D10" s="42" t="s">
        <v>37</v>
      </c>
      <c r="F10" s="37" t="s">
        <v>38</v>
      </c>
      <c r="G10" s="42" t="s">
        <v>75</v>
      </c>
      <c r="H10" s="42" t="s">
        <v>35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479637.9</v>
      </c>
      <c r="C12" s="12">
        <v>478801.1</v>
      </c>
      <c r="D12" s="12">
        <f>+B12-C12</f>
        <v>836.80000000004657</v>
      </c>
      <c r="F12" s="13" t="s">
        <v>40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42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44995.8</v>
      </c>
      <c r="H15" s="15">
        <v>44970.6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46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48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53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55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57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59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69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26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71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72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33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76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45352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97671.2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8620.7000000000007</v>
      </c>
    </row>
    <row r="15" spans="1:9" ht="13.5" customHeight="1" x14ac:dyDescent="0.25">
      <c r="A15" s="54" t="s">
        <v>9</v>
      </c>
      <c r="C15" s="22">
        <v>1919.3</v>
      </c>
      <c r="G15" s="60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7841.5</v>
      </c>
    </row>
    <row r="20" spans="1:4" x14ac:dyDescent="0.25">
      <c r="A20" s="54" t="s">
        <v>12</v>
      </c>
      <c r="C20" s="10">
        <v>10194.299999999999</v>
      </c>
    </row>
    <row r="21" spans="1:4" ht="17.25" x14ac:dyDescent="0.25">
      <c r="A21" s="54" t="s">
        <v>13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90142.8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23442.3</v>
      </c>
    </row>
    <row r="34" spans="1:9" x14ac:dyDescent="0.25">
      <c r="A34" s="11" t="s">
        <v>19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2341.6</v>
      </c>
    </row>
    <row r="40" spans="1:9" x14ac:dyDescent="0.25">
      <c r="A40" s="11" t="s">
        <v>23</v>
      </c>
      <c r="C40" s="10">
        <v>2073.1999999999998</v>
      </c>
    </row>
    <row r="41" spans="1:9" x14ac:dyDescent="0.25">
      <c r="A41" s="11" t="s">
        <v>24</v>
      </c>
      <c r="C41" s="10">
        <v>11827.6</v>
      </c>
    </row>
    <row r="42" spans="1:9" ht="17.25" x14ac:dyDescent="0.25">
      <c r="A42" s="11" t="s">
        <v>25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33836.30000000001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33836.30000000001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78</v>
      </c>
      <c r="C10" s="42" t="s">
        <v>75</v>
      </c>
      <c r="D10" s="42" t="s">
        <v>37</v>
      </c>
      <c r="F10" s="37" t="s">
        <v>38</v>
      </c>
      <c r="G10" s="42" t="s">
        <v>78</v>
      </c>
      <c r="H10" s="42" t="s">
        <v>75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444799.7</v>
      </c>
      <c r="C12" s="12">
        <v>479637.9</v>
      </c>
      <c r="D12" s="12">
        <f>+B12-C12</f>
        <v>-34838.200000000012</v>
      </c>
      <c r="F12" s="13" t="s">
        <v>40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42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45028.4</v>
      </c>
      <c r="H15" s="15">
        <v>44995.8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97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46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48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53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55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57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59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66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67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26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71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72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79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45383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99746.6</v>
      </c>
    </row>
    <row r="13" spans="1:9" x14ac:dyDescent="0.25">
      <c r="A13" s="54" t="s">
        <v>7</v>
      </c>
      <c r="C13" s="84">
        <v>-1.4</v>
      </c>
      <c r="G13" s="60"/>
      <c r="I13" s="61"/>
    </row>
    <row r="14" spans="1:9" x14ac:dyDescent="0.25">
      <c r="A14" s="54" t="s">
        <v>8</v>
      </c>
      <c r="C14" s="10">
        <v>8139</v>
      </c>
    </row>
    <row r="15" spans="1:9" ht="13.5" customHeight="1" x14ac:dyDescent="0.25">
      <c r="A15" s="54" t="s">
        <v>9</v>
      </c>
      <c r="C15" s="22">
        <v>1569.2</v>
      </c>
      <c r="G15" s="60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7940.1</v>
      </c>
    </row>
    <row r="20" spans="1:4" x14ac:dyDescent="0.25">
      <c r="A20" s="54" t="s">
        <v>12</v>
      </c>
      <c r="C20" s="10">
        <v>8304</v>
      </c>
    </row>
    <row r="21" spans="1:4" ht="17.25" x14ac:dyDescent="0.25">
      <c r="A21" s="54" t="s">
        <v>13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93176.6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23949.5</v>
      </c>
    </row>
    <row r="34" spans="1:9" x14ac:dyDescent="0.25">
      <c r="A34" s="11" t="s">
        <v>19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2452.6999999999998</v>
      </c>
    </row>
    <row r="40" spans="1:9" x14ac:dyDescent="0.25">
      <c r="A40" s="11" t="s">
        <v>23</v>
      </c>
      <c r="C40" s="10">
        <v>1495.2</v>
      </c>
    </row>
    <row r="41" spans="1:9" x14ac:dyDescent="0.25">
      <c r="A41" s="11" t="s">
        <v>24</v>
      </c>
      <c r="C41" s="10">
        <v>9539.4</v>
      </c>
    </row>
    <row r="42" spans="1:9" ht="17.25" x14ac:dyDescent="0.25">
      <c r="A42" s="11" t="s">
        <v>25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44596.100000000006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44596.100000000006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81</v>
      </c>
      <c r="C10" s="42" t="s">
        <v>78</v>
      </c>
      <c r="D10" s="42" t="s">
        <v>37</v>
      </c>
      <c r="F10" s="37" t="s">
        <v>38</v>
      </c>
      <c r="G10" s="42" t="s">
        <v>81</v>
      </c>
      <c r="H10" s="42" t="s">
        <v>78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40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42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54764.6</v>
      </c>
      <c r="H15" s="10">
        <v>45028.4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97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46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714470.5</v>
      </c>
      <c r="C18" s="20">
        <v>770356.5</v>
      </c>
      <c r="D18" s="10">
        <f t="shared" si="0"/>
        <v>-55886</v>
      </c>
      <c r="E18" s="18"/>
      <c r="F18" s="83" t="s">
        <v>48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3" t="s">
        <v>53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55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57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59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26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71</v>
      </c>
      <c r="B40" s="75">
        <f>+B37+B35+B33+B31+B28+B22+B14+B12</f>
        <v>9644275.9000000004</v>
      </c>
      <c r="C40" s="75">
        <f>+C37+C35+C33+C31+C28+C22+C14+C12</f>
        <v>9482692.6999999993</v>
      </c>
      <c r="D40" s="75">
        <f>+B40-C40</f>
        <v>161583.20000000112</v>
      </c>
      <c r="E40" s="18"/>
      <c r="F40" s="11" t="s">
        <v>72</v>
      </c>
      <c r="G40" s="75">
        <f>+G28+G39</f>
        <v>9644275.9000000022</v>
      </c>
      <c r="H40" s="75">
        <f>+H28+H39</f>
        <v>9482692.7000000011</v>
      </c>
      <c r="I40" s="75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workbookViewId="0">
      <selection activeCell="A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45413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105516.2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8216.6</v>
      </c>
    </row>
    <row r="15" spans="1:9" ht="13.5" customHeight="1" x14ac:dyDescent="0.25">
      <c r="A15" s="54" t="s">
        <v>9</v>
      </c>
      <c r="C15" s="22">
        <v>1379.1</v>
      </c>
      <c r="G15" s="60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8582.4</v>
      </c>
    </row>
    <row r="20" spans="1:4" x14ac:dyDescent="0.25">
      <c r="A20" s="54" t="s">
        <v>12</v>
      </c>
      <c r="C20" s="10">
        <v>7713.3</v>
      </c>
    </row>
    <row r="21" spans="1:4" ht="17.25" x14ac:dyDescent="0.25">
      <c r="A21" s="54" t="s">
        <v>13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98785.600000000006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23133.5</v>
      </c>
    </row>
    <row r="34" spans="1:9" x14ac:dyDescent="0.25">
      <c r="A34" s="11" t="s">
        <v>19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2216.1999999999998</v>
      </c>
    </row>
    <row r="40" spans="1:9" x14ac:dyDescent="0.25">
      <c r="A40" s="11" t="s">
        <v>23</v>
      </c>
      <c r="C40" s="10">
        <v>1020.6</v>
      </c>
    </row>
    <row r="41" spans="1:9" x14ac:dyDescent="0.25">
      <c r="A41" s="11" t="s">
        <v>24</v>
      </c>
      <c r="C41" s="10">
        <v>12183.9</v>
      </c>
    </row>
    <row r="42" spans="1:9" ht="17.25" x14ac:dyDescent="0.25">
      <c r="A42" s="11" t="s">
        <v>25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79719.500000000029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79719.500000000029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2024-09-13T17:40:32Z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