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4/BALANCES DE PUBLICACION/"/>
    </mc:Choice>
  </mc:AlternateContent>
  <xr:revisionPtr revIDLastSave="62" documentId="14_{50B88FE7-D310-4DAA-A489-E35DB70184A2}" xr6:coauthVersionLast="47" xr6:coauthVersionMax="47" xr10:uidLastSave="{49EB4E14-109F-47B9-B0BF-ABD928B2504C}"/>
  <bookViews>
    <workbookView xWindow="-120" yWindow="-120" windowWidth="20730" windowHeight="11160" tabRatio="651" firstSheet="12" activeTab="18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Septiembre" sheetId="40" r:id="rId17"/>
    <sheet name="ESF Septiembre" sheetId="41" r:id="rId18"/>
    <sheet name="ER Acumulado" sheetId="25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 localSheetId="18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8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8" i="41"/>
  <c r="G38" i="41"/>
  <c r="I38" i="41" s="1"/>
  <c r="I36" i="41"/>
  <c r="D36" i="41"/>
  <c r="I35" i="41"/>
  <c r="I34" i="41"/>
  <c r="D34" i="41"/>
  <c r="I33" i="41"/>
  <c r="I32" i="41"/>
  <c r="D32" i="41"/>
  <c r="I31" i="41"/>
  <c r="D30" i="41"/>
  <c r="D27" i="41"/>
  <c r="I25" i="41"/>
  <c r="D25" i="41"/>
  <c r="I23" i="41"/>
  <c r="D23" i="41"/>
  <c r="I21" i="41"/>
  <c r="C21" i="41"/>
  <c r="B21" i="41"/>
  <c r="I19" i="41"/>
  <c r="D19" i="41"/>
  <c r="D18" i="41"/>
  <c r="I17" i="41"/>
  <c r="D17" i="41"/>
  <c r="D16" i="41"/>
  <c r="I15" i="41"/>
  <c r="D15" i="41"/>
  <c r="I14" i="41"/>
  <c r="I13" i="41"/>
  <c r="C13" i="41"/>
  <c r="B13" i="41"/>
  <c r="D13" i="41" s="1"/>
  <c r="H11" i="41"/>
  <c r="H27" i="41" s="1"/>
  <c r="H39" i="41" s="1"/>
  <c r="G11" i="41"/>
  <c r="D11" i="41"/>
  <c r="C42" i="40"/>
  <c r="C21" i="40"/>
  <c r="C15" i="40"/>
  <c r="C23" i="40" s="1"/>
  <c r="C28" i="40" s="1"/>
  <c r="C44" i="40" s="1"/>
  <c r="C49" i="40" s="1"/>
  <c r="H27" i="39"/>
  <c r="H38" i="39"/>
  <c r="G38" i="39"/>
  <c r="I38" i="39" s="1"/>
  <c r="I36" i="39"/>
  <c r="D36" i="39"/>
  <c r="I35" i="39"/>
  <c r="I34" i="39"/>
  <c r="D34" i="39"/>
  <c r="I33" i="39"/>
  <c r="I32" i="39"/>
  <c r="D32" i="39"/>
  <c r="I31" i="39"/>
  <c r="D30" i="39"/>
  <c r="D27" i="39"/>
  <c r="I25" i="39"/>
  <c r="D25" i="39"/>
  <c r="I23" i="39"/>
  <c r="D23" i="39"/>
  <c r="I21" i="39"/>
  <c r="C21" i="39"/>
  <c r="B21" i="39"/>
  <c r="I19" i="39"/>
  <c r="D19" i="39"/>
  <c r="D18" i="39"/>
  <c r="I17" i="39"/>
  <c r="D17" i="39"/>
  <c r="D16" i="39"/>
  <c r="I15" i="39"/>
  <c r="D15" i="39"/>
  <c r="I14" i="39"/>
  <c r="I13" i="39"/>
  <c r="C13" i="39"/>
  <c r="B13" i="39"/>
  <c r="D13" i="39" s="1"/>
  <c r="H11" i="39"/>
  <c r="H39" i="39" s="1"/>
  <c r="G11" i="39"/>
  <c r="D11" i="39"/>
  <c r="C42" i="38"/>
  <c r="C21" i="38"/>
  <c r="C15" i="38"/>
  <c r="C23" i="38" s="1"/>
  <c r="C28" i="38" s="1"/>
  <c r="C44" i="38" s="1"/>
  <c r="C49" i="38" s="1"/>
  <c r="H38" i="37"/>
  <c r="G38" i="37"/>
  <c r="I38" i="37" s="1"/>
  <c r="I36" i="37"/>
  <c r="D36" i="37"/>
  <c r="I35" i="37"/>
  <c r="I34" i="37"/>
  <c r="D34" i="37"/>
  <c r="I33" i="37"/>
  <c r="I32" i="37"/>
  <c r="D32" i="37"/>
  <c r="I31" i="37"/>
  <c r="D30" i="37"/>
  <c r="D27" i="37"/>
  <c r="I25" i="37"/>
  <c r="D25" i="37"/>
  <c r="I23" i="37"/>
  <c r="D23" i="37"/>
  <c r="I21" i="37"/>
  <c r="C21" i="37"/>
  <c r="B21" i="37"/>
  <c r="I19" i="37"/>
  <c r="D19" i="37"/>
  <c r="D18" i="37"/>
  <c r="I17" i="37"/>
  <c r="D17" i="37"/>
  <c r="D16" i="37"/>
  <c r="I15" i="37"/>
  <c r="D15" i="37"/>
  <c r="I14" i="37"/>
  <c r="I13" i="37"/>
  <c r="C13" i="37"/>
  <c r="B13" i="37"/>
  <c r="D13" i="37" s="1"/>
  <c r="H11" i="37"/>
  <c r="H27" i="37" s="1"/>
  <c r="H39" i="37" s="1"/>
  <c r="G11" i="37"/>
  <c r="D11" i="37"/>
  <c r="G27" i="41" l="1"/>
  <c r="I11" i="41"/>
  <c r="B39" i="41"/>
  <c r="D21" i="41"/>
  <c r="C39" i="41"/>
  <c r="G27" i="39"/>
  <c r="I11" i="39"/>
  <c r="B39" i="39"/>
  <c r="D21" i="39"/>
  <c r="C39" i="39"/>
  <c r="G27" i="37"/>
  <c r="I11" i="37"/>
  <c r="B39" i="37"/>
  <c r="D21" i="37"/>
  <c r="C39" i="37"/>
  <c r="C42" i="36"/>
  <c r="C21" i="36"/>
  <c r="C15" i="36"/>
  <c r="C23" i="36" s="1"/>
  <c r="C28" i="36" s="1"/>
  <c r="C44" i="36" s="1"/>
  <c r="C49" i="36" s="1"/>
  <c r="G12" i="35"/>
  <c r="G28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D28" i="35"/>
  <c r="D26" i="35"/>
  <c r="D24" i="35"/>
  <c r="C22" i="35"/>
  <c r="B22" i="35"/>
  <c r="D20" i="35"/>
  <c r="D19" i="35"/>
  <c r="D18" i="35"/>
  <c r="D17" i="35"/>
  <c r="D16" i="35"/>
  <c r="C14" i="35"/>
  <c r="B14" i="35"/>
  <c r="D14" i="35" s="1"/>
  <c r="H12" i="35"/>
  <c r="H28" i="35" s="1"/>
  <c r="H40" i="35" s="1"/>
  <c r="D12" i="35"/>
  <c r="C43" i="34"/>
  <c r="C22" i="34"/>
  <c r="C16" i="34"/>
  <c r="C24" i="34" s="1"/>
  <c r="C29" i="34" s="1"/>
  <c r="C45" i="34" s="1"/>
  <c r="C50" i="34" s="1"/>
  <c r="D16" i="33"/>
  <c r="I15" i="33"/>
  <c r="I14" i="33"/>
  <c r="H39" i="33"/>
  <c r="G39" i="33"/>
  <c r="I39" i="33" s="1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D14" i="33" s="1"/>
  <c r="H12" i="33"/>
  <c r="H28" i="33" s="1"/>
  <c r="H40" i="33" s="1"/>
  <c r="G12" i="33"/>
  <c r="D12" i="33"/>
  <c r="C43" i="32"/>
  <c r="C22" i="32"/>
  <c r="C16" i="32"/>
  <c r="C24" i="32" s="1"/>
  <c r="C29" i="32" s="1"/>
  <c r="C45" i="32" s="1"/>
  <c r="C50" i="32" s="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C14" i="31"/>
  <c r="B14" i="31"/>
  <c r="D14" i="31" s="1"/>
  <c r="H12" i="31"/>
  <c r="H28" i="31" s="1"/>
  <c r="H40" i="31" s="1"/>
  <c r="G12" i="31"/>
  <c r="D12" i="31"/>
  <c r="C43" i="30"/>
  <c r="C22" i="30"/>
  <c r="C16" i="30"/>
  <c r="C24" i="30" s="1"/>
  <c r="C29" i="30" s="1"/>
  <c r="C45" i="30" s="1"/>
  <c r="C50" i="30" s="1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D14" i="29" s="1"/>
  <c r="H12" i="29"/>
  <c r="H28" i="29" s="1"/>
  <c r="H40" i="29" s="1"/>
  <c r="G12" i="29"/>
  <c r="D12" i="29"/>
  <c r="C43" i="28"/>
  <c r="C22" i="28"/>
  <c r="C16" i="28"/>
  <c r="C24" i="28" s="1"/>
  <c r="C29" i="28" s="1"/>
  <c r="C45" i="28" s="1"/>
  <c r="C50" i="28" s="1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D39" i="41" l="1"/>
  <c r="G39" i="41"/>
  <c r="I39" i="41" s="1"/>
  <c r="I27" i="41"/>
  <c r="D39" i="39"/>
  <c r="G39" i="39"/>
  <c r="I39" i="39" s="1"/>
  <c r="I27" i="39"/>
  <c r="D39" i="37"/>
  <c r="G39" i="37"/>
  <c r="I39" i="37" s="1"/>
  <c r="I27" i="37"/>
  <c r="B40" i="35"/>
  <c r="D22" i="35"/>
  <c r="C40" i="35"/>
  <c r="G28" i="33"/>
  <c r="I12" i="33"/>
  <c r="B40" i="33"/>
  <c r="D22" i="33"/>
  <c r="C40" i="33"/>
  <c r="G28" i="31"/>
  <c r="I14" i="31"/>
  <c r="I12" i="31"/>
  <c r="B40" i="31"/>
  <c r="D22" i="31"/>
  <c r="C40" i="31"/>
  <c r="G28" i="29"/>
  <c r="I14" i="29"/>
  <c r="I12" i="29"/>
  <c r="B40" i="29"/>
  <c r="D22" i="29"/>
  <c r="C40" i="29"/>
  <c r="G28" i="26"/>
  <c r="I14" i="26"/>
  <c r="I12" i="26"/>
  <c r="B40" i="26"/>
  <c r="D22" i="26"/>
  <c r="C40" i="26"/>
  <c r="D40" i="35" l="1"/>
  <c r="D40" i="33"/>
  <c r="G40" i="33"/>
  <c r="I40" i="33" s="1"/>
  <c r="I28" i="33"/>
  <c r="D40" i="31"/>
  <c r="G40" i="31"/>
  <c r="I40" i="31" s="1"/>
  <c r="I28" i="31"/>
  <c r="D40" i="29"/>
  <c r="G40" i="29"/>
  <c r="I40" i="29" s="1"/>
  <c r="I28" i="29"/>
  <c r="D40" i="26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  <c r="I28" i="35" l="1"/>
  <c r="G40" i="35"/>
  <c r="I40" i="35" s="1"/>
  <c r="I12" i="35"/>
  <c r="I14" i="35"/>
  <c r="I15" i="35"/>
  <c r="I16" i="35"/>
  <c r="I18" i="35"/>
  <c r="I20" i="35"/>
  <c r="I22" i="35"/>
  <c r="I24" i="35"/>
  <c r="I26" i="35"/>
</calcChain>
</file>

<file path=xl/sharedStrings.xml><?xml version="1.0" encoding="utf-8"?>
<sst xmlns="http://schemas.openxmlformats.org/spreadsheetml/2006/main" count="741" uniqueCount="101">
  <si>
    <t xml:space="preserve">INSTITUTO COLOMBIANO DE CRÉDITO EDUCATIVO Y ESTUDIOS TÉCNICOS EN EL </t>
  </si>
  <si>
    <t>EXTERIOR "MARIANO OSPINA PÉREZ" - ICETEX</t>
  </si>
  <si>
    <t>ESTADO DE RESULTADOS Y OTRO RESULTADO INTEGRAL</t>
  </si>
  <si>
    <t>DEL 01 AL 31 DE ENERO DE 2024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</si>
  <si>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</si>
  <si>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</si>
  <si>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</si>
  <si>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</si>
  <si>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</si>
  <si>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</si>
  <si>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</si>
  <si>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</si>
  <si>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</si>
  <si>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</si>
  <si>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</si>
  <si>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</si>
  <si>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</si>
  <si>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</si>
  <si>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</si>
  <si>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</si>
  <si>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</si>
  <si>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</si>
  <si>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</si>
  <si>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</si>
  <si>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</si>
  <si>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</si>
  <si>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</si>
  <si>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</si>
  <si>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</si>
  <si>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</si>
  <si>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</si>
  <si>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</si>
  <si>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ESTADO DE SITUACIÓN FINANCIERA AL 31 DE ENERO DE  2024 Y 31 DE DICIEMBRE DE 2023</t>
  </si>
  <si>
    <t>Al</t>
  </si>
  <si>
    <t>ACTIVOS</t>
  </si>
  <si>
    <t>Enero 31
de  2024</t>
  </si>
  <si>
    <t>Diciembre 31
de  2023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</si>
  <si>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</si>
  <si>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</si>
  <si>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</si>
  <si>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</si>
  <si>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</si>
  <si>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</si>
  <si>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</si>
  <si>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</si>
  <si>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</si>
  <si>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</si>
  <si>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</si>
  <si>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</si>
  <si>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</si>
  <si>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</si>
  <si>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</si>
  <si>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</si>
  <si>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</si>
  <si>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</si>
  <si>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</si>
  <si>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</si>
  <si>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</si>
  <si>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</si>
  <si>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</si>
  <si>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</si>
  <si>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</si>
  <si>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</si>
  <si>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</si>
  <si>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</si>
  <si>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</si>
  <si>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</si>
  <si>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</si>
  <si>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</si>
  <si>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</si>
  <si>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</si>
  <si>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</si>
  <si>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</si>
  <si>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>DEL 01 AL 29 DE FEBRERO DE 2024</t>
  </si>
  <si>
    <t>ESTADO DE SITUACIÓN FINANCIERA AL 29 DE FEBRERO Y 31 DE ENERO DE  2024</t>
  </si>
  <si>
    <t>Febrero 29
de  2024</t>
  </si>
  <si>
    <t>DEL 01 AL 31 DE MARZO DE 2024</t>
  </si>
  <si>
    <t>ESTADO DE SITUACIÓN FINANCIERA AL 31 DE MARZO Y 29 DE FEBRERO DE  2024</t>
  </si>
  <si>
    <t>Marzo 31
de  2024</t>
  </si>
  <si>
    <t>DEL 01 AL 30 DE ABRIL DE 2024</t>
  </si>
  <si>
    <t>ESTADO DE SITUACIÓN FINANCIERA AL 30 DE ABRIL Y 31 DE MARZO DE  2024</t>
  </si>
  <si>
    <t>Abril 30
de  2024</t>
  </si>
  <si>
    <t>DEL 01 AL 31 DE MAYO DE 2024</t>
  </si>
  <si>
    <t>ESTADO DE SITUACIÓN FINANCIERA AL 31 DE MAYO Y 30 DE ABRIL DE  2024</t>
  </si>
  <si>
    <t>Mayo 31
de  2024</t>
  </si>
  <si>
    <t>DEL 01 AL 30 DE JUNIO DE 2024</t>
  </si>
  <si>
    <t>ESTADO DE SITUACIÓN FINANCIERA AL 30 DE JUNIO Y 31 DE MAYO  2024</t>
  </si>
  <si>
    <t>Junio 30
de  2024</t>
  </si>
  <si>
    <t>DEL 01 AL 31 DE JULIO DE 2024</t>
  </si>
  <si>
    <t>ESTADO DE SITUACIÓN FINANCIERA AL 31 DE JULIO Y 30 DE JUNIO DE  2024</t>
  </si>
  <si>
    <t>Julio 31
de  2024</t>
  </si>
  <si>
    <t xml:space="preserve">Obligaciones financieras </t>
  </si>
  <si>
    <t xml:space="preserve">Titulos emitidos </t>
  </si>
  <si>
    <t>DEL 01 AL 31 DE AGOSTO DE 2024</t>
  </si>
  <si>
    <t>ESTADO DE SITUACIÓN FINANCIERA AL 31 DE AGOSTO Y 31 DE JULIO DE  2024</t>
  </si>
  <si>
    <t>Agosto 31
de  2024</t>
  </si>
  <si>
    <t xml:space="preserve">Bonos </t>
  </si>
  <si>
    <t>DEL 01 AL 30 DE SEPTIEMBRE DE 2024</t>
  </si>
  <si>
    <t>ESTADO DE SITUACIÓN FINANCIERA AL 30 DE SEPTIEMBRE Y 31 DE AGOSTO DE  2024</t>
  </si>
  <si>
    <t>Septiembre 30
de  2024</t>
  </si>
  <si>
    <t>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</si>
</sst>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75" fontId="10" fillId="0" borderId="0" xfId="6" applyNumberFormat="1" applyFont="1" applyAlignment="1">
      <alignment horizontal="center" vertical="center"/>
    </xf>
    <xf numFmtId="171" fontId="10" fillId="0" borderId="0" xfId="1" applyNumberFormat="1" applyFont="1" applyFill="1" applyAlignment="1" applyProtection="1">
      <alignment vertical="center" wrapText="1"/>
    </xf>
    <xf numFmtId="174" fontId="10" fillId="0" borderId="0" xfId="5" applyNumberFormat="1" applyFont="1" applyAlignment="1">
      <alignment horizontal="right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50B7FCA-1C49-441D-B0CB-6FAEB164B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EFF1601-BC59-45FD-B7AB-74E4E9DF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8D015BD-0090-4551-BFD0-ACBB1AD2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4E599DC-F704-4F3F-82C3-E2C62503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E72C6C0-CA4E-4427-ABD1-563CAFAB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1288BF2-EFEB-4463-844C-4C1A705E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399079C-6B1B-49E0-B9EE-C044CCDE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1D648A6-7DAF-42E1-8C6F-804B8E71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04C476-B858-4E9A-ABF8-347E2A5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A5C8295-99FB-4E3D-9BF3-E503E272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7351703-D78B-4B37-9A73-72147714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3AB83D4-8417-451A-8EC5-BD36CC1C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A28BA91-CA99-414E-8441-99B9C7D2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750F9A8-8589-459C-9DF3-C960474D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ECBBBD-A275-4949-988F-D3356590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9CB06C5-C469-41E2-8188-13F59C73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6BEBE63-9E01-4262-A599-A3A47050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BF6DD5F-23C2-44DD-8BF1-FD3A30B3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E1A487-659F-466C-B9C3-3E253A68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5841B69-71D5-4941-A4BA-C2C12478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B4665EB-CCD8-45AA-937C-1A603AAE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4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C37" sqref="C3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3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45292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96458.2</v>
      </c>
    </row>
    <row r="13" spans="1:9" x14ac:dyDescent="0.25">
      <c r="A13" s="54" t="s">
        <v>7</v>
      </c>
      <c r="C13" s="10">
        <v>0</v>
      </c>
      <c r="G13" s="60"/>
      <c r="I13" s="61"/>
    </row>
    <row r="14" spans="1:9" x14ac:dyDescent="0.25">
      <c r="A14" s="54" t="s">
        <v>8</v>
      </c>
      <c r="C14" s="10">
        <v>8504.1</v>
      </c>
    </row>
    <row r="15" spans="1:9" ht="13.5" customHeight="1" x14ac:dyDescent="0.25">
      <c r="A15" s="54" t="s">
        <v>9</v>
      </c>
      <c r="C15" s="22">
        <v>1791.4</v>
      </c>
      <c r="G15" s="60"/>
    </row>
    <row r="16" spans="1:9" ht="13.5" customHeight="1" x14ac:dyDescent="0.25">
      <c r="A16" s="51"/>
      <c r="C16" s="12">
        <f>SUM(C12:C15)</f>
        <v>106753.7</v>
      </c>
      <c r="G16" s="60"/>
    </row>
    <row r="17" spans="1:7" x14ac:dyDescent="0.25">
      <c r="A17" s="53"/>
      <c r="C17" s="10"/>
    </row>
    <row r="18" spans="1:7" x14ac:dyDescent="0.25">
      <c r="A18" s="11" t="s">
        <v>10</v>
      </c>
      <c r="G18" s="60"/>
    </row>
    <row r="19" spans="1:7" x14ac:dyDescent="0.25">
      <c r="A19" s="54" t="s">
        <v>11</v>
      </c>
      <c r="C19" s="10">
        <v>7980.6</v>
      </c>
    </row>
    <row r="20" spans="1:7" x14ac:dyDescent="0.25">
      <c r="A20" s="54" t="s">
        <v>12</v>
      </c>
      <c r="C20" s="10">
        <v>7220.9</v>
      </c>
    </row>
    <row r="21" spans="1:7" ht="17.25" x14ac:dyDescent="0.25">
      <c r="A21" s="54" t="s">
        <v>13</v>
      </c>
      <c r="C21" s="22">
        <v>25.9</v>
      </c>
      <c r="G21" s="60"/>
    </row>
    <row r="22" spans="1:7" x14ac:dyDescent="0.25">
      <c r="A22" s="11"/>
      <c r="C22" s="12">
        <f>SUM(C19:C21)</f>
        <v>15227.4</v>
      </c>
      <c r="G22" s="60"/>
    </row>
    <row r="23" spans="1:7" x14ac:dyDescent="0.25">
      <c r="A23" s="11"/>
      <c r="C23" s="10"/>
    </row>
    <row r="24" spans="1:7" x14ac:dyDescent="0.25">
      <c r="A24" s="11" t="s">
        <v>14</v>
      </c>
      <c r="C24" s="10">
        <f>SUM(C16-C22)</f>
        <v>91526.3</v>
      </c>
      <c r="D24" s="62"/>
    </row>
    <row r="25" spans="1:7" x14ac:dyDescent="0.25">
      <c r="A25" s="11"/>
      <c r="C25" s="10"/>
      <c r="G25" s="87"/>
    </row>
    <row r="26" spans="1:7" x14ac:dyDescent="0.25">
      <c r="A26" s="11" t="s">
        <v>15</v>
      </c>
      <c r="C26" s="10"/>
      <c r="G26" s="87"/>
    </row>
    <row r="27" spans="1:7" ht="17.25" x14ac:dyDescent="0.25">
      <c r="A27" s="11" t="s">
        <v>16</v>
      </c>
      <c r="C27" s="22">
        <v>36315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17</v>
      </c>
      <c r="C29" s="10">
        <f>+C24-C27</f>
        <v>55211.3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18</v>
      </c>
      <c r="C33" s="10">
        <v>33379.800000000003</v>
      </c>
      <c r="E33" s="66"/>
      <c r="F33" s="67"/>
      <c r="G33" s="67"/>
    </row>
    <row r="34" spans="1:7" x14ac:dyDescent="0.25">
      <c r="A34" s="11" t="s">
        <v>19</v>
      </c>
      <c r="C34" s="10">
        <v>30.4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20</v>
      </c>
      <c r="C36" s="10">
        <v>11957.4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21</v>
      </c>
      <c r="E38" s="66"/>
      <c r="F38" s="68"/>
      <c r="G38" s="68"/>
    </row>
    <row r="39" spans="1:7" x14ac:dyDescent="0.25">
      <c r="A39" s="11" t="s">
        <v>22</v>
      </c>
      <c r="C39" s="10">
        <v>1937</v>
      </c>
      <c r="E39" s="66"/>
      <c r="F39" s="68"/>
      <c r="G39" s="68"/>
    </row>
    <row r="40" spans="1:7" x14ac:dyDescent="0.25">
      <c r="A40" s="11" t="s">
        <v>23</v>
      </c>
      <c r="C40" s="10">
        <v>1093.2</v>
      </c>
      <c r="E40" s="66"/>
      <c r="F40" s="67"/>
      <c r="G40" s="68"/>
    </row>
    <row r="41" spans="1:7" x14ac:dyDescent="0.25">
      <c r="A41" s="11" t="s">
        <v>24</v>
      </c>
      <c r="C41" s="10">
        <v>8793.7000000000007</v>
      </c>
      <c r="E41" s="66"/>
      <c r="F41" s="67"/>
      <c r="G41" s="67"/>
    </row>
    <row r="42" spans="1:7" ht="17.25" x14ac:dyDescent="0.25">
      <c r="A42" s="11" t="s">
        <v>25</v>
      </c>
      <c r="C42" s="50">
        <v>5571.4</v>
      </c>
      <c r="D42" s="28"/>
      <c r="E42" s="66"/>
      <c r="F42" s="69"/>
      <c r="G42" s="69"/>
    </row>
    <row r="43" spans="1:7" x14ac:dyDescent="0.25">
      <c r="A43" s="11"/>
      <c r="C43" s="10">
        <f>SUM(C39:C42)</f>
        <v>17395.300000000003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26</v>
      </c>
      <c r="C45" s="10">
        <f>+C29+C33+C34+C36-C43</f>
        <v>83183.599999999991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27</v>
      </c>
      <c r="B47" s="77"/>
      <c r="C47" s="10"/>
    </row>
    <row r="48" spans="1:7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83183.599999999991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4C68-3413-46E5-A894-D789A4D75D60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83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84</v>
      </c>
      <c r="C10" s="42" t="s">
        <v>81</v>
      </c>
      <c r="D10" s="42" t="s">
        <v>37</v>
      </c>
      <c r="F10" s="37" t="s">
        <v>38</v>
      </c>
      <c r="G10" s="42" t="s">
        <v>84</v>
      </c>
      <c r="H10" s="42" t="s">
        <v>81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434419.7</v>
      </c>
      <c r="C12" s="12">
        <v>280634.59999999998</v>
      </c>
      <c r="D12" s="12">
        <f>+B12-C12</f>
        <v>153785.10000000003</v>
      </c>
      <c r="F12" s="13" t="s">
        <v>40</v>
      </c>
      <c r="G12" s="14">
        <f>+G14+G15+G16</f>
        <v>889158</v>
      </c>
      <c r="H12" s="14">
        <f>+H14+H15+H16</f>
        <v>883326.1</v>
      </c>
      <c r="I12" s="17">
        <f>+G12-H12</f>
        <v>5831.9000000000233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797187.9</v>
      </c>
      <c r="C14" s="16">
        <f>SUM(C16:C20)</f>
        <v>715411.3</v>
      </c>
      <c r="D14" s="16">
        <f>+B14-C14</f>
        <v>81776.599999999977</v>
      </c>
      <c r="F14" s="13" t="s">
        <v>42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54795.199999999997</v>
      </c>
      <c r="H15" s="10">
        <v>54764.6</v>
      </c>
      <c r="I15" s="17">
        <f>+G15-H15</f>
        <v>30.599999999998545</v>
      </c>
    </row>
    <row r="16" spans="1:9" x14ac:dyDescent="0.25">
      <c r="A16" s="11" t="s">
        <v>44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96</v>
      </c>
      <c r="G16" s="10">
        <v>833361.5</v>
      </c>
      <c r="H16" s="10">
        <v>827560.2</v>
      </c>
      <c r="I16" s="17">
        <f>+G16-H16</f>
        <v>5801.3000000000466</v>
      </c>
    </row>
    <row r="17" spans="1:9" x14ac:dyDescent="0.25">
      <c r="A17" s="11" t="s">
        <v>46</v>
      </c>
      <c r="B17" s="20">
        <v>947.1</v>
      </c>
      <c r="C17" s="20">
        <v>940.8</v>
      </c>
      <c r="D17" s="10">
        <f t="shared" si="0"/>
        <v>6.3000000000000682</v>
      </c>
      <c r="E17" s="18"/>
      <c r="G17" s="10"/>
      <c r="H17" s="10"/>
      <c r="I17" s="19"/>
    </row>
    <row r="18" spans="1:9" x14ac:dyDescent="0.25">
      <c r="A18" s="5" t="s">
        <v>47</v>
      </c>
      <c r="B18" s="20">
        <v>796240.8</v>
      </c>
      <c r="C18" s="20">
        <v>714470.5</v>
      </c>
      <c r="D18" s="10">
        <f t="shared" si="0"/>
        <v>81770.300000000047</v>
      </c>
      <c r="E18" s="18"/>
      <c r="F18" s="83" t="s">
        <v>48</v>
      </c>
      <c r="G18" s="10">
        <v>1257129.7</v>
      </c>
      <c r="H18" s="10">
        <v>1063046.8</v>
      </c>
      <c r="I18" s="10">
        <f>+G18-H18</f>
        <v>194082.89999999991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50263.1</v>
      </c>
      <c r="H20" s="10">
        <v>51864.7</v>
      </c>
      <c r="I20" s="10">
        <f>+G20-H20</f>
        <v>-1601.5999999999985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8300677.5999999996</v>
      </c>
      <c r="C22" s="10">
        <f>SUM(C24:C26)</f>
        <v>8300284.5999999996</v>
      </c>
      <c r="D22" s="10">
        <f>+B22-C22</f>
        <v>393</v>
      </c>
      <c r="E22" s="18"/>
      <c r="F22" s="83" t="s">
        <v>53</v>
      </c>
      <c r="G22" s="14">
        <v>3740.6</v>
      </c>
      <c r="H22" s="14">
        <v>3584.3</v>
      </c>
      <c r="I22" s="10">
        <f>+G22-H22</f>
        <v>156.29999999999973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10346246.1</v>
      </c>
      <c r="C24" s="10">
        <v>10316094.699999999</v>
      </c>
      <c r="D24" s="10">
        <f>+B24-C24</f>
        <v>30151.400000000373</v>
      </c>
      <c r="E24" s="18"/>
      <c r="F24" s="11" t="s">
        <v>55</v>
      </c>
      <c r="G24" s="10">
        <v>1529.6</v>
      </c>
      <c r="H24" s="10">
        <v>1523.3</v>
      </c>
      <c r="I24" s="10">
        <f>+G24-H24</f>
        <v>6.2999999999999545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-2045568.5</v>
      </c>
      <c r="C26" s="10">
        <v>-2015810.1</v>
      </c>
      <c r="D26" s="10">
        <f>+B26-C26</f>
        <v>-29758.399999999907</v>
      </c>
      <c r="E26" s="18"/>
      <c r="F26" s="11" t="s">
        <v>57</v>
      </c>
      <c r="G26" s="26">
        <v>1453197.3</v>
      </c>
      <c r="H26" s="26">
        <v>1470909.8</v>
      </c>
      <c r="I26" s="27">
        <f>+G26-H26</f>
        <v>-17712.5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324186.7</v>
      </c>
      <c r="C28" s="29">
        <v>298641</v>
      </c>
      <c r="D28" s="10">
        <f>+B28-C28</f>
        <v>25545.700000000012</v>
      </c>
      <c r="E28" s="18"/>
      <c r="F28" s="11" t="s">
        <v>59</v>
      </c>
      <c r="G28" s="26">
        <f>+G12+G18+G20+G22+G24+G26</f>
        <v>3655018.3000000007</v>
      </c>
      <c r="H28" s="26">
        <f>+H12+H18+H20+H22+H24+H26</f>
        <v>3474255</v>
      </c>
      <c r="I28" s="26">
        <f>+G28-H28</f>
        <v>180763.30000000075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41856.1</v>
      </c>
      <c r="C31" s="29">
        <v>41965</v>
      </c>
      <c r="D31" s="10">
        <f>+B31-C31</f>
        <v>-108.90000000000146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4583.3</v>
      </c>
      <c r="C35" s="29">
        <v>5288.4</v>
      </c>
      <c r="D35" s="10">
        <f>+B35-C35</f>
        <v>-705.09999999999945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1847.4</v>
      </c>
      <c r="C37" s="35">
        <v>2051</v>
      </c>
      <c r="D37" s="35">
        <f>+B37-C37</f>
        <v>-203.59999999999991</v>
      </c>
      <c r="E37" s="18"/>
      <c r="F37" s="11" t="s">
        <v>26</v>
      </c>
      <c r="G37" s="26">
        <v>291444</v>
      </c>
      <c r="H37" s="26">
        <v>211724.5</v>
      </c>
      <c r="I37" s="27">
        <f t="shared" si="1"/>
        <v>79719.5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6249740.4000000013</v>
      </c>
      <c r="H39" s="26">
        <f>SUM(H32:H38)</f>
        <v>6170020.9000000013</v>
      </c>
      <c r="I39" s="26">
        <f>+G39-H39</f>
        <v>79719.5</v>
      </c>
    </row>
    <row r="40" spans="1:9" ht="17.25" x14ac:dyDescent="0.25">
      <c r="A40" s="11" t="s">
        <v>71</v>
      </c>
      <c r="B40" s="75">
        <f>+B37+B35+B33+B31+B28+B22+B14+B12</f>
        <v>9904758.6999999993</v>
      </c>
      <c r="C40" s="75">
        <f>+C37+C35+C33+C31+C28+C22+C14+C12</f>
        <v>9644275.9000000004</v>
      </c>
      <c r="D40" s="75">
        <f>+B40-C40</f>
        <v>260482.79999999888</v>
      </c>
      <c r="E40" s="18"/>
      <c r="F40" s="11" t="s">
        <v>72</v>
      </c>
      <c r="G40" s="75">
        <f>+G28+G39</f>
        <v>9904758.700000003</v>
      </c>
      <c r="H40" s="75">
        <f>+H28+H39</f>
        <v>9644275.9000000022</v>
      </c>
      <c r="I40" s="75">
        <f>+G40-H40</f>
        <v>260482.80000000075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A0C1-DEC2-4B46-968C-5F7A097BA1BE}">
  <dimension ref="A1:I145"/>
  <sheetViews>
    <sheetView topLeftCell="A37" workbookViewId="0">
      <selection activeCell="A37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85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45444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101662.8</v>
      </c>
    </row>
    <row r="13" spans="1:9" x14ac:dyDescent="0.25">
      <c r="A13" s="54" t="s">
        <v>7</v>
      </c>
      <c r="C13" s="84">
        <v>0</v>
      </c>
      <c r="G13" s="60"/>
      <c r="I13" s="61"/>
    </row>
    <row r="14" spans="1:9" x14ac:dyDescent="0.25">
      <c r="A14" s="54" t="s">
        <v>8</v>
      </c>
      <c r="C14" s="10">
        <v>7995.3</v>
      </c>
    </row>
    <row r="15" spans="1:9" ht="13.5" customHeight="1" x14ac:dyDescent="0.25">
      <c r="A15" s="54" t="s">
        <v>9</v>
      </c>
      <c r="C15" s="22">
        <v>1525.5</v>
      </c>
      <c r="G15" s="60"/>
    </row>
    <row r="16" spans="1:9" ht="13.5" customHeight="1" x14ac:dyDescent="0.25">
      <c r="A16" s="51"/>
      <c r="C16" s="12">
        <f>SUM(C12:C15)</f>
        <v>111183.6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9234.7000000000007</v>
      </c>
    </row>
    <row r="20" spans="1:4" x14ac:dyDescent="0.25">
      <c r="A20" s="54" t="s">
        <v>12</v>
      </c>
      <c r="C20" s="10">
        <v>6905.7</v>
      </c>
    </row>
    <row r="21" spans="1:4" ht="17.25" x14ac:dyDescent="0.25">
      <c r="A21" s="54" t="s">
        <v>13</v>
      </c>
      <c r="C21" s="22">
        <v>35.4</v>
      </c>
    </row>
    <row r="22" spans="1:4" x14ac:dyDescent="0.25">
      <c r="A22" s="11"/>
      <c r="C22" s="12">
        <f>SUM(C19:C21)</f>
        <v>16175.800000000001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95007.8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22169.1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72838.700000000012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19656.2</v>
      </c>
    </row>
    <row r="34" spans="1:9" x14ac:dyDescent="0.25">
      <c r="A34" s="11" t="s">
        <v>19</v>
      </c>
      <c r="C34" s="10">
        <v>400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13329.5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2310.1</v>
      </c>
    </row>
    <row r="40" spans="1:9" x14ac:dyDescent="0.25">
      <c r="A40" s="11" t="s">
        <v>23</v>
      </c>
      <c r="C40" s="10">
        <v>970</v>
      </c>
    </row>
    <row r="41" spans="1:9" x14ac:dyDescent="0.25">
      <c r="A41" s="11" t="s">
        <v>24</v>
      </c>
      <c r="C41" s="10">
        <v>11138.5</v>
      </c>
    </row>
    <row r="42" spans="1:9" ht="17.25" x14ac:dyDescent="0.25">
      <c r="A42" s="11" t="s">
        <v>25</v>
      </c>
      <c r="C42" s="22">
        <v>9840.2999999999993</v>
      </c>
      <c r="D42" s="28"/>
    </row>
    <row r="43" spans="1:9" x14ac:dyDescent="0.25">
      <c r="A43" s="11"/>
      <c r="C43" s="10">
        <f>SUM(C39:C42)</f>
        <v>24258.9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81965.5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81965.5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9E81-083A-48AB-B472-9A81D6B00ADE}">
  <dimension ref="A1:I144"/>
  <sheetViews>
    <sheetView topLeftCell="B3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87</v>
      </c>
      <c r="C10" s="42" t="s">
        <v>84</v>
      </c>
      <c r="D10" s="42" t="s">
        <v>37</v>
      </c>
      <c r="F10" s="37" t="s">
        <v>38</v>
      </c>
      <c r="G10" s="42" t="s">
        <v>87</v>
      </c>
      <c r="H10" s="42" t="s">
        <v>84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409440.5</v>
      </c>
      <c r="C12" s="12">
        <v>434419.7</v>
      </c>
      <c r="D12" s="12">
        <f>+B12-C12</f>
        <v>-24979.200000000012</v>
      </c>
      <c r="F12" s="13" t="s">
        <v>40</v>
      </c>
      <c r="G12" s="14">
        <f>+G14+G15+G16</f>
        <v>886609</v>
      </c>
      <c r="H12" s="14">
        <f>+H14+H15+H16</f>
        <v>889158</v>
      </c>
      <c r="I12" s="17">
        <f>+G12-H12</f>
        <v>-2549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828273.1</v>
      </c>
      <c r="C14" s="16">
        <f>SUM(C16:C20)</f>
        <v>797187.9</v>
      </c>
      <c r="D14" s="16">
        <f>+B14-C14</f>
        <v>31085.199999999953</v>
      </c>
      <c r="F14" s="13" t="s">
        <v>42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54830.5</v>
      </c>
      <c r="H15" s="10">
        <v>54795.199999999997</v>
      </c>
      <c r="I15" s="17">
        <f>+G15-H15</f>
        <v>35.30000000000291</v>
      </c>
    </row>
    <row r="16" spans="1:9" x14ac:dyDescent="0.25">
      <c r="A16" s="11" t="s">
        <v>44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96</v>
      </c>
      <c r="G16" s="10">
        <v>830777.2</v>
      </c>
      <c r="H16" s="10">
        <v>833361.5</v>
      </c>
      <c r="I16" s="17">
        <f>+G16-H16</f>
        <v>-2584.3000000000466</v>
      </c>
    </row>
    <row r="17" spans="1:9" x14ac:dyDescent="0.25">
      <c r="A17" s="11" t="s">
        <v>46</v>
      </c>
      <c r="B17" s="20">
        <v>953</v>
      </c>
      <c r="C17" s="20">
        <v>947.1</v>
      </c>
      <c r="D17" s="10">
        <f t="shared" si="0"/>
        <v>5.8999999999999773</v>
      </c>
      <c r="E17" s="18"/>
      <c r="G17" s="10"/>
      <c r="H17" s="10"/>
      <c r="I17" s="19"/>
    </row>
    <row r="18" spans="1:9" x14ac:dyDescent="0.25">
      <c r="A18" s="5" t="s">
        <v>47</v>
      </c>
      <c r="B18" s="20">
        <v>827320.1</v>
      </c>
      <c r="C18" s="20">
        <v>796240.8</v>
      </c>
      <c r="D18" s="10">
        <f t="shared" si="0"/>
        <v>31079.29999999993</v>
      </c>
      <c r="E18" s="18"/>
      <c r="F18" s="83" t="s">
        <v>48</v>
      </c>
      <c r="G18" s="10">
        <v>1279470</v>
      </c>
      <c r="H18" s="10">
        <v>1257129.7</v>
      </c>
      <c r="I18" s="10">
        <f>+G18-H18</f>
        <v>22340.300000000047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48567</v>
      </c>
      <c r="H20" s="10">
        <v>50263.1</v>
      </c>
      <c r="I20" s="10">
        <f>+G20-H20</f>
        <v>-1696.0999999999985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8317936.3999999994</v>
      </c>
      <c r="C22" s="10">
        <f>SUM(C24:C26)</f>
        <v>8300677.5999999996</v>
      </c>
      <c r="D22" s="10">
        <f>+B22-C22</f>
        <v>17258.799999999814</v>
      </c>
      <c r="E22" s="18"/>
      <c r="F22" s="83" t="s">
        <v>53</v>
      </c>
      <c r="G22" s="14">
        <v>2926</v>
      </c>
      <c r="H22" s="14">
        <v>3740.6</v>
      </c>
      <c r="I22" s="10">
        <f>+G22-H22</f>
        <v>-814.59999999999991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10292718.6</v>
      </c>
      <c r="C24" s="10">
        <v>10346246.1</v>
      </c>
      <c r="D24" s="10">
        <f>+B24-C24</f>
        <v>-53527.5</v>
      </c>
      <c r="E24" s="18"/>
      <c r="F24" s="11" t="s">
        <v>55</v>
      </c>
      <c r="G24" s="10">
        <v>1484.4</v>
      </c>
      <c r="H24" s="10">
        <v>1529.6</v>
      </c>
      <c r="I24" s="10">
        <f>+G24-H24</f>
        <v>-45.199999999999818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-1974782.2</v>
      </c>
      <c r="C26" s="10">
        <v>-2045568.5</v>
      </c>
      <c r="D26" s="10">
        <f>+B26-C26</f>
        <v>70786.300000000047</v>
      </c>
      <c r="E26" s="18"/>
      <c r="F26" s="11" t="s">
        <v>57</v>
      </c>
      <c r="G26" s="26">
        <v>1389322.2</v>
      </c>
      <c r="H26" s="26">
        <v>1453197.3</v>
      </c>
      <c r="I26" s="27">
        <f>+G26-H26</f>
        <v>-63875.100000000093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337237.3</v>
      </c>
      <c r="C28" s="29">
        <v>324186.7</v>
      </c>
      <c r="D28" s="10">
        <f>+B28-C28</f>
        <v>13050.599999999977</v>
      </c>
      <c r="E28" s="18"/>
      <c r="F28" s="11" t="s">
        <v>59</v>
      </c>
      <c r="G28" s="26">
        <f>+G12+G18+G20+G22+G24+G26</f>
        <v>3608378.5999999996</v>
      </c>
      <c r="H28" s="26">
        <f>+H12+H18+H20+H22+H24+H26</f>
        <v>3655018.3000000007</v>
      </c>
      <c r="I28" s="26">
        <f>+G28-H28</f>
        <v>-46639.700000001118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41747.300000000003</v>
      </c>
      <c r="C31" s="29">
        <v>41856.1</v>
      </c>
      <c r="D31" s="10">
        <f>+B31-C31</f>
        <v>-108.79999999999563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3945.3</v>
      </c>
      <c r="C35" s="29">
        <v>4583.3</v>
      </c>
      <c r="D35" s="10">
        <f>+B35-C35</f>
        <v>-638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1504.6</v>
      </c>
      <c r="C37" s="35">
        <v>1847.4</v>
      </c>
      <c r="D37" s="35">
        <f>+B37-C37</f>
        <v>-342.80000000000018</v>
      </c>
      <c r="E37" s="18"/>
      <c r="F37" s="11" t="s">
        <v>26</v>
      </c>
      <c r="G37" s="26">
        <v>373409.5</v>
      </c>
      <c r="H37" s="26">
        <v>291444</v>
      </c>
      <c r="I37" s="27">
        <f t="shared" si="1"/>
        <v>81965.5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6331705.9000000013</v>
      </c>
      <c r="H39" s="26">
        <f>SUM(H32:H38)</f>
        <v>6249740.4000000013</v>
      </c>
      <c r="I39" s="26">
        <f>+G39-H39</f>
        <v>81965.5</v>
      </c>
    </row>
    <row r="40" spans="1:9" ht="17.25" x14ac:dyDescent="0.25">
      <c r="A40" s="11" t="s">
        <v>71</v>
      </c>
      <c r="B40" s="75">
        <f>+B37+B35+B33+B31+B28+B22+B14+B12</f>
        <v>9940084.4999999981</v>
      </c>
      <c r="C40" s="75">
        <f>+C37+C35+C33+C31+C28+C22+C14+C12</f>
        <v>9904758.6999999993</v>
      </c>
      <c r="D40" s="75">
        <f>+B40-C40</f>
        <v>35325.799999998882</v>
      </c>
      <c r="E40" s="18"/>
      <c r="F40" s="11" t="s">
        <v>72</v>
      </c>
      <c r="G40" s="75">
        <f>+G28+G39</f>
        <v>9940084.5</v>
      </c>
      <c r="H40" s="75">
        <f>+H28+H39</f>
        <v>9904758.700000003</v>
      </c>
      <c r="I40" s="75">
        <f>+G40-H40</f>
        <v>35325.79999999702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28A7-E59B-4B52-8B33-8B2711D16B68}">
  <dimension ref="A1:I144"/>
  <sheetViews>
    <sheetView topLeftCell="A45" workbookViewId="0">
      <selection activeCell="A45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88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45474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105782.39999999999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8003.3</v>
      </c>
    </row>
    <row r="14" spans="1:9" ht="13.5" customHeight="1" x14ac:dyDescent="0.25">
      <c r="A14" s="54" t="s">
        <v>9</v>
      </c>
      <c r="C14" s="22">
        <v>1554.5</v>
      </c>
      <c r="G14" s="60"/>
    </row>
    <row r="15" spans="1:9" ht="13.5" customHeight="1" x14ac:dyDescent="0.25">
      <c r="A15" s="51"/>
      <c r="C15" s="12">
        <f>SUM(C11:C14)</f>
        <v>115340.2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8664.6</v>
      </c>
    </row>
    <row r="19" spans="1:4" x14ac:dyDescent="0.25">
      <c r="A19" s="54" t="s">
        <v>12</v>
      </c>
      <c r="C19" s="10">
        <v>6389.1</v>
      </c>
    </row>
    <row r="20" spans="1:4" ht="17.25" x14ac:dyDescent="0.25">
      <c r="A20" s="54" t="s">
        <v>13</v>
      </c>
      <c r="C20" s="22">
        <v>32.700000000000003</v>
      </c>
    </row>
    <row r="21" spans="1:4" x14ac:dyDescent="0.25">
      <c r="A21" s="11"/>
      <c r="C21" s="12">
        <f>SUM(C18:C20)</f>
        <v>15086.400000000001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100253.79999999999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46302.7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53951.099999999991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21356.7</v>
      </c>
    </row>
    <row r="33" spans="1:9" x14ac:dyDescent="0.25">
      <c r="A33" s="11" t="s">
        <v>19</v>
      </c>
      <c r="C33" s="10">
        <v>-103.3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9721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2162</v>
      </c>
    </row>
    <row r="39" spans="1:9" x14ac:dyDescent="0.25">
      <c r="A39" s="11" t="s">
        <v>23</v>
      </c>
      <c r="C39" s="10">
        <v>951.1</v>
      </c>
    </row>
    <row r="40" spans="1:9" x14ac:dyDescent="0.25">
      <c r="A40" s="11" t="s">
        <v>24</v>
      </c>
      <c r="C40" s="10">
        <v>12787.1</v>
      </c>
    </row>
    <row r="41" spans="1:9" ht="17.25" x14ac:dyDescent="0.25">
      <c r="A41" s="11" t="s">
        <v>25</v>
      </c>
      <c r="C41" s="22">
        <v>8314.2000000000007</v>
      </c>
      <c r="D41" s="28"/>
    </row>
    <row r="42" spans="1:9" x14ac:dyDescent="0.25">
      <c r="A42" s="11"/>
      <c r="C42" s="10">
        <f>SUM(C38:C41)</f>
        <v>24214.400000000001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60711.099999999984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60711.099999999984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39D5-2DBA-46F1-88A0-023FC6130416}">
  <dimension ref="A1:I42"/>
  <sheetViews>
    <sheetView topLeftCell="B1" workbookViewId="0">
      <selection activeCell="F15" sqref="F1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89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8" t="s">
        <v>33</v>
      </c>
      <c r="C8" s="88"/>
      <c r="D8" s="88"/>
      <c r="G8" s="88" t="s">
        <v>33</v>
      </c>
      <c r="H8" s="88"/>
      <c r="I8" s="88"/>
    </row>
    <row r="9" spans="1:9" s="2" customFormat="1" ht="33" x14ac:dyDescent="0.25">
      <c r="A9" s="37" t="s">
        <v>34</v>
      </c>
      <c r="B9" s="42" t="s">
        <v>90</v>
      </c>
      <c r="C9" s="42" t="s">
        <v>87</v>
      </c>
      <c r="D9" s="42" t="s">
        <v>37</v>
      </c>
      <c r="F9" s="37" t="s">
        <v>38</v>
      </c>
      <c r="G9" s="42" t="s">
        <v>90</v>
      </c>
      <c r="H9" s="42" t="s">
        <v>87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282275.90000000002</v>
      </c>
      <c r="C11" s="12">
        <v>409440.5</v>
      </c>
      <c r="D11" s="12">
        <f>+B11-C11</f>
        <v>-127164.59999999998</v>
      </c>
      <c r="F11" s="13" t="s">
        <v>40</v>
      </c>
      <c r="G11" s="14">
        <f>+G13+G14+G15</f>
        <v>899663.20000000007</v>
      </c>
      <c r="H11" s="14">
        <f>+H13+H14+H15</f>
        <v>886609</v>
      </c>
      <c r="I11" s="12">
        <f>+G11-H11</f>
        <v>13054.20000000007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823284.1</v>
      </c>
      <c r="C13" s="16">
        <f>SUM(C15:C19)</f>
        <v>828273.1</v>
      </c>
      <c r="D13" s="16">
        <f>+B13-C13</f>
        <v>-4989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61488</v>
      </c>
      <c r="H14" s="10">
        <v>54830.5</v>
      </c>
      <c r="I14" s="16">
        <f>+G14-H14</f>
        <v>6657.5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837173.9</v>
      </c>
      <c r="H15" s="10">
        <v>830777.2</v>
      </c>
      <c r="I15" s="16">
        <f>+G15-H15</f>
        <v>6396.7000000000698</v>
      </c>
    </row>
    <row r="16" spans="1:9" x14ac:dyDescent="0.25">
      <c r="A16" s="11" t="s">
        <v>46</v>
      </c>
      <c r="B16" s="20">
        <v>960.6</v>
      </c>
      <c r="C16" s="20">
        <v>953</v>
      </c>
      <c r="D16" s="10">
        <f t="shared" si="0"/>
        <v>7.6000000000000227</v>
      </c>
      <c r="E16" s="18"/>
      <c r="G16" s="10"/>
      <c r="H16" s="10"/>
      <c r="I16" s="16"/>
    </row>
    <row r="17" spans="1:9" x14ac:dyDescent="0.25">
      <c r="A17" s="5" t="s">
        <v>47</v>
      </c>
      <c r="B17" s="20">
        <v>822323.5</v>
      </c>
      <c r="C17" s="20">
        <v>827320.1</v>
      </c>
      <c r="D17" s="10">
        <f t="shared" si="0"/>
        <v>-4996.5999999999767</v>
      </c>
      <c r="E17" s="18"/>
      <c r="F17" s="83" t="s">
        <v>48</v>
      </c>
      <c r="G17" s="10">
        <v>1279131.3</v>
      </c>
      <c r="H17" s="10">
        <v>1279470</v>
      </c>
      <c r="I17" s="16">
        <f>+G17-H17</f>
        <v>-338.69999999995343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46069.1</v>
      </c>
      <c r="H19" s="10">
        <v>48567</v>
      </c>
      <c r="I19" s="16">
        <f>+G19-H19</f>
        <v>-2497.9000000000015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8652390.3000000007</v>
      </c>
      <c r="C21" s="10">
        <f>SUM(C23:C25)</f>
        <v>8317936.3999999994</v>
      </c>
      <c r="D21" s="10">
        <f>+B21-C21</f>
        <v>334453.9000000013</v>
      </c>
      <c r="E21" s="18"/>
      <c r="F21" s="83" t="s">
        <v>53</v>
      </c>
      <c r="G21" s="14">
        <v>3064.4</v>
      </c>
      <c r="H21" s="14">
        <v>2926</v>
      </c>
      <c r="I21" s="16">
        <f>+G21-H21</f>
        <v>138.40000000000009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10672047</v>
      </c>
      <c r="C23" s="10">
        <v>10292718.6</v>
      </c>
      <c r="D23" s="10">
        <f>+B23-C23</f>
        <v>379328.40000000037</v>
      </c>
      <c r="E23" s="18"/>
      <c r="F23" s="11" t="s">
        <v>55</v>
      </c>
      <c r="G23" s="10">
        <v>1483.2</v>
      </c>
      <c r="H23" s="10">
        <v>1484.4</v>
      </c>
      <c r="I23" s="16">
        <f>+G23-H23</f>
        <v>-1.2000000000000455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-2019656.7</v>
      </c>
      <c r="C25" s="10">
        <v>-1974782.2</v>
      </c>
      <c r="D25" s="10">
        <f>+B25-C25</f>
        <v>-44874.5</v>
      </c>
      <c r="E25" s="18"/>
      <c r="F25" s="11" t="s">
        <v>57</v>
      </c>
      <c r="G25" s="26">
        <v>1574951.9</v>
      </c>
      <c r="H25" s="26">
        <v>1389322.2</v>
      </c>
      <c r="I25" s="19">
        <f>+G25-H25</f>
        <v>185629.69999999995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392583.4</v>
      </c>
      <c r="C27" s="29">
        <v>337237.3</v>
      </c>
      <c r="D27" s="10">
        <f>+B27-C27</f>
        <v>55346.100000000035</v>
      </c>
      <c r="E27" s="18"/>
      <c r="F27" s="11" t="s">
        <v>59</v>
      </c>
      <c r="G27" s="26">
        <f>+G11+G17+G19+G21+G23+G25</f>
        <v>3804363.1</v>
      </c>
      <c r="H27" s="26">
        <f>+H11+H17+H19+H21+H23+H25</f>
        <v>3608378.5999999996</v>
      </c>
      <c r="I27" s="14">
        <f>+G27-H27</f>
        <v>195984.50000000047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41638.800000000003</v>
      </c>
      <c r="C30" s="29">
        <v>41747.300000000003</v>
      </c>
      <c r="D30" s="10">
        <f>+B30-C30</f>
        <v>-108.5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3307.3</v>
      </c>
      <c r="C34" s="29">
        <v>3945.3</v>
      </c>
      <c r="D34" s="10">
        <f>+B34-C34</f>
        <v>-638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1300.3</v>
      </c>
      <c r="C36" s="35">
        <v>1504.6</v>
      </c>
      <c r="D36" s="29">
        <f>+B36-C36</f>
        <v>-204.29999999999995</v>
      </c>
      <c r="E36" s="18"/>
      <c r="F36" s="11" t="s">
        <v>26</v>
      </c>
      <c r="G36" s="26">
        <v>434120.6</v>
      </c>
      <c r="H36" s="26">
        <v>373409.5</v>
      </c>
      <c r="I36" s="29">
        <f t="shared" si="1"/>
        <v>60711.099999999977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6392417.0000000009</v>
      </c>
      <c r="H38" s="26">
        <f>SUM(H31:H37)</f>
        <v>6331705.9000000013</v>
      </c>
      <c r="I38" s="26">
        <f>+G38-H38</f>
        <v>60711.099999999627</v>
      </c>
    </row>
    <row r="39" spans="1:9" ht="17.25" x14ac:dyDescent="0.25">
      <c r="A39" s="11" t="s">
        <v>71</v>
      </c>
      <c r="B39" s="75">
        <f>+B36+B34+B32+B30+B27+B21+B13+B11</f>
        <v>10196780.100000001</v>
      </c>
      <c r="C39" s="75">
        <f>+C36+C34+C32+C30+C27+C21+C13+C11</f>
        <v>9940084.4999999981</v>
      </c>
      <c r="D39" s="75">
        <f>+B39-C39</f>
        <v>256695.60000000335</v>
      </c>
      <c r="E39" s="18"/>
      <c r="F39" s="11" t="s">
        <v>72</v>
      </c>
      <c r="G39" s="75">
        <f>+G27+G38</f>
        <v>10196780.100000001</v>
      </c>
      <c r="H39" s="75">
        <f>+H27+H38</f>
        <v>9940084.5</v>
      </c>
      <c r="I39" s="75">
        <f>+G39-H39</f>
        <v>256695.60000000149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AC16-5F06-478B-B39C-D73DF168162D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93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45505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104266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7804.7</v>
      </c>
    </row>
    <row r="14" spans="1:9" ht="13.5" customHeight="1" x14ac:dyDescent="0.25">
      <c r="A14" s="54" t="s">
        <v>9</v>
      </c>
      <c r="C14" s="22">
        <v>2865.7</v>
      </c>
      <c r="G14" s="60"/>
    </row>
    <row r="15" spans="1:9" ht="13.5" customHeight="1" x14ac:dyDescent="0.25">
      <c r="A15" s="51"/>
      <c r="C15" s="12">
        <f>SUM(C11:C14)</f>
        <v>114936.4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11282.3</v>
      </c>
    </row>
    <row r="19" spans="1:4" x14ac:dyDescent="0.25">
      <c r="A19" s="54" t="s">
        <v>12</v>
      </c>
      <c r="C19" s="10">
        <v>5923.1</v>
      </c>
    </row>
    <row r="20" spans="1:4" ht="17.25" x14ac:dyDescent="0.25">
      <c r="A20" s="54" t="s">
        <v>13</v>
      </c>
      <c r="C20" s="22">
        <v>31.2</v>
      </c>
    </row>
    <row r="21" spans="1:4" x14ac:dyDescent="0.25">
      <c r="A21" s="11"/>
      <c r="C21" s="12">
        <f>SUM(C18:C20)</f>
        <v>17236.600000000002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97699.799999999988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59805.7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37894.099999999991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32281.4</v>
      </c>
    </row>
    <row r="33" spans="1:9" x14ac:dyDescent="0.25">
      <c r="A33" s="11" t="s">
        <v>19</v>
      </c>
      <c r="C33" s="10">
        <v>136.30000000000001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18176.599999999999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2165.8000000000002</v>
      </c>
    </row>
    <row r="39" spans="1:9" x14ac:dyDescent="0.25">
      <c r="A39" s="11" t="s">
        <v>23</v>
      </c>
      <c r="C39" s="10">
        <v>1020.7</v>
      </c>
    </row>
    <row r="40" spans="1:9" x14ac:dyDescent="0.25">
      <c r="A40" s="11" t="s">
        <v>24</v>
      </c>
      <c r="C40" s="10">
        <v>12808.5</v>
      </c>
    </row>
    <row r="41" spans="1:9" ht="17.25" x14ac:dyDescent="0.25">
      <c r="A41" s="11" t="s">
        <v>25</v>
      </c>
      <c r="C41" s="22">
        <v>17962</v>
      </c>
      <c r="D41" s="28"/>
    </row>
    <row r="42" spans="1:9" x14ac:dyDescent="0.25">
      <c r="A42" s="11"/>
      <c r="C42" s="10">
        <f>SUM(C38:C41)</f>
        <v>33957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54531.399999999994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54531.399999999994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283C-D444-4226-A76E-C6D2FAE2820A}">
  <dimension ref="A1:I42"/>
  <sheetViews>
    <sheetView topLeftCell="B6" workbookViewId="0">
      <selection activeCell="B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94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8" t="s">
        <v>33</v>
      </c>
      <c r="C8" s="88"/>
      <c r="D8" s="88"/>
      <c r="G8" s="88" t="s">
        <v>33</v>
      </c>
      <c r="H8" s="88"/>
      <c r="I8" s="88"/>
    </row>
    <row r="9" spans="1:9" s="2" customFormat="1" ht="33" x14ac:dyDescent="0.25">
      <c r="A9" s="37" t="s">
        <v>34</v>
      </c>
      <c r="B9" s="42" t="s">
        <v>95</v>
      </c>
      <c r="C9" s="42" t="s">
        <v>90</v>
      </c>
      <c r="D9" s="42" t="s">
        <v>37</v>
      </c>
      <c r="F9" s="37" t="s">
        <v>38</v>
      </c>
      <c r="G9" s="42" t="s">
        <v>95</v>
      </c>
      <c r="H9" s="42" t="s">
        <v>90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416080.3</v>
      </c>
      <c r="C11" s="12">
        <v>282275.90000000002</v>
      </c>
      <c r="D11" s="12">
        <f>+B11-C11</f>
        <v>133804.39999999997</v>
      </c>
      <c r="F11" s="13" t="s">
        <v>40</v>
      </c>
      <c r="G11" s="14">
        <f>+G13+G14+G15</f>
        <v>903830</v>
      </c>
      <c r="H11" s="14">
        <f>+H13+H14+H15</f>
        <v>899663.20000000007</v>
      </c>
      <c r="I11" s="12">
        <f>+G11-H11</f>
        <v>4166.7999999999302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836243.7</v>
      </c>
      <c r="C13" s="16">
        <f>SUM(C15:C19)</f>
        <v>823284.1</v>
      </c>
      <c r="D13" s="16">
        <f>+B13-C13</f>
        <v>12959.599999999977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61519.1</v>
      </c>
      <c r="H14" s="10">
        <v>61488</v>
      </c>
      <c r="I14" s="16">
        <f>+G14-H14</f>
        <v>31.099999999998545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841309.6</v>
      </c>
      <c r="H15" s="10">
        <v>837173.9</v>
      </c>
      <c r="I15" s="16">
        <f>+G15-H15</f>
        <v>4135.6999999999534</v>
      </c>
    </row>
    <row r="16" spans="1:9" x14ac:dyDescent="0.25">
      <c r="A16" s="11" t="s">
        <v>46</v>
      </c>
      <c r="B16" s="20">
        <v>968.7</v>
      </c>
      <c r="C16" s="20">
        <v>960.6</v>
      </c>
      <c r="D16" s="10">
        <f t="shared" si="0"/>
        <v>8.1000000000000227</v>
      </c>
      <c r="E16" s="18"/>
      <c r="G16" s="10"/>
      <c r="H16" s="10"/>
      <c r="I16" s="16"/>
    </row>
    <row r="17" spans="1:9" x14ac:dyDescent="0.25">
      <c r="A17" s="5" t="s">
        <v>47</v>
      </c>
      <c r="B17" s="20">
        <v>835275</v>
      </c>
      <c r="C17" s="20">
        <v>822323.5</v>
      </c>
      <c r="D17" s="10">
        <f t="shared" si="0"/>
        <v>12951.5</v>
      </c>
      <c r="E17" s="18"/>
      <c r="F17" s="83" t="s">
        <v>48</v>
      </c>
      <c r="G17" s="10">
        <v>1290413.6000000001</v>
      </c>
      <c r="H17" s="10">
        <v>1279131.3</v>
      </c>
      <c r="I17" s="16">
        <f>+G17-H17</f>
        <v>11282.300000000047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51485.8</v>
      </c>
      <c r="H19" s="10">
        <v>46069.1</v>
      </c>
      <c r="I19" s="16">
        <f>+G19-H19</f>
        <v>5416.7000000000044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8808848.3000000007</v>
      </c>
      <c r="C21" s="10">
        <f>SUM(C23:C25)</f>
        <v>8652390.3000000007</v>
      </c>
      <c r="D21" s="10">
        <f>+B21-C21</f>
        <v>156458</v>
      </c>
      <c r="E21" s="18"/>
      <c r="F21" s="83" t="s">
        <v>53</v>
      </c>
      <c r="G21" s="14">
        <v>3349.7</v>
      </c>
      <c r="H21" s="14">
        <v>3064.4</v>
      </c>
      <c r="I21" s="16">
        <f>+G21-H21</f>
        <v>285.29999999999973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10886643</v>
      </c>
      <c r="C23" s="10">
        <v>10672047</v>
      </c>
      <c r="D23" s="10">
        <f>+B23-C23</f>
        <v>214596</v>
      </c>
      <c r="E23" s="18"/>
      <c r="F23" s="11" t="s">
        <v>55</v>
      </c>
      <c r="G23" s="10">
        <v>1483.2</v>
      </c>
      <c r="H23" s="10">
        <v>1483.2</v>
      </c>
      <c r="I23" s="16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-2077794.7</v>
      </c>
      <c r="C25" s="10">
        <v>-2019656.7</v>
      </c>
      <c r="D25" s="10">
        <f>+B25-C25</f>
        <v>-58138</v>
      </c>
      <c r="E25" s="18"/>
      <c r="F25" s="11" t="s">
        <v>57</v>
      </c>
      <c r="G25" s="26">
        <v>1526904.9</v>
      </c>
      <c r="H25" s="26">
        <v>1574951.9</v>
      </c>
      <c r="I25" s="19">
        <f>+G25-H25</f>
        <v>-48047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116939.8</v>
      </c>
      <c r="C27" s="29">
        <v>392583.4</v>
      </c>
      <c r="D27" s="10">
        <f>+B27-C27</f>
        <v>-275643.60000000003</v>
      </c>
      <c r="E27" s="18"/>
      <c r="F27" s="11" t="s">
        <v>59</v>
      </c>
      <c r="G27" s="26">
        <f>+G11+G17+G19+G21+G23+G25</f>
        <v>3777467.2</v>
      </c>
      <c r="H27" s="26">
        <f>+H11+H17+H19+H21+H23+H25</f>
        <v>3804363.1</v>
      </c>
      <c r="I27" s="14">
        <f>+G27-H27</f>
        <v>-26895.899999999907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41630.9</v>
      </c>
      <c r="C30" s="29">
        <v>41638.800000000003</v>
      </c>
      <c r="D30" s="10">
        <f>+B30-C30</f>
        <v>-7.9000000000014552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3576.9</v>
      </c>
      <c r="C34" s="29">
        <v>3307.3</v>
      </c>
      <c r="D34" s="10">
        <f>+B34-C34</f>
        <v>269.59999999999991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1095.7</v>
      </c>
      <c r="C36" s="35">
        <v>1300.3</v>
      </c>
      <c r="D36" s="29">
        <f>+B36-C36</f>
        <v>-204.59999999999991</v>
      </c>
      <c r="E36" s="18"/>
      <c r="F36" s="11" t="s">
        <v>26</v>
      </c>
      <c r="G36" s="26">
        <v>488652</v>
      </c>
      <c r="H36" s="26">
        <v>434120.6</v>
      </c>
      <c r="I36" s="29">
        <f t="shared" si="1"/>
        <v>54531.400000000023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6446948.4000000013</v>
      </c>
      <c r="H38" s="26">
        <f>SUM(H31:H37)</f>
        <v>6392417.0000000009</v>
      </c>
      <c r="I38" s="26">
        <f>+G38-H38</f>
        <v>54531.400000000373</v>
      </c>
    </row>
    <row r="39" spans="1:9" ht="17.25" x14ac:dyDescent="0.25">
      <c r="A39" s="11" t="s">
        <v>71</v>
      </c>
      <c r="B39" s="75">
        <f>+B36+B34+B32+B30+B27+B21+B13+B11</f>
        <v>10224415.600000001</v>
      </c>
      <c r="C39" s="75">
        <f>+C36+C34+C32+C30+C27+C21+C13+C11</f>
        <v>10196780.100000001</v>
      </c>
      <c r="D39" s="75">
        <f>+B39-C39</f>
        <v>27635.5</v>
      </c>
      <c r="E39" s="18"/>
      <c r="F39" s="11" t="s">
        <v>72</v>
      </c>
      <c r="G39" s="75">
        <f>+G27+G38</f>
        <v>10224415.600000001</v>
      </c>
      <c r="H39" s="75">
        <f>+H27+H38</f>
        <v>10196780.100000001</v>
      </c>
      <c r="I39" s="75">
        <f>+G39-H39</f>
        <v>27635.5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164C-56B6-49F0-B81D-089BC36CACCF}">
  <dimension ref="A1:I144"/>
  <sheetViews>
    <sheetView topLeftCell="A33" workbookViewId="0">
      <selection activeCell="C41" sqref="C41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97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45536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107324.8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7347.9</v>
      </c>
    </row>
    <row r="14" spans="1:9" ht="13.5" customHeight="1" x14ac:dyDescent="0.25">
      <c r="A14" s="54" t="s">
        <v>9</v>
      </c>
      <c r="C14" s="22">
        <v>1637.9</v>
      </c>
      <c r="G14" s="60"/>
    </row>
    <row r="15" spans="1:9" ht="13.5" customHeight="1" x14ac:dyDescent="0.25">
      <c r="A15" s="51"/>
      <c r="C15" s="12">
        <f>SUM(C11:C14)</f>
        <v>116310.59999999999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9570.4</v>
      </c>
    </row>
    <row r="19" spans="1:4" x14ac:dyDescent="0.25">
      <c r="A19" s="54" t="s">
        <v>12</v>
      </c>
      <c r="C19" s="10">
        <v>5045.8999999999996</v>
      </c>
    </row>
    <row r="20" spans="1:4" ht="17.25" x14ac:dyDescent="0.25">
      <c r="A20" s="54" t="s">
        <v>13</v>
      </c>
      <c r="C20" s="22">
        <v>39.1</v>
      </c>
    </row>
    <row r="21" spans="1:4" x14ac:dyDescent="0.25">
      <c r="A21" s="11"/>
      <c r="C21" s="12">
        <f>SUM(C18:C20)</f>
        <v>14655.4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101655.2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70062.600000000006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31592.599999999991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23826.400000000001</v>
      </c>
    </row>
    <row r="33" spans="1:9" x14ac:dyDescent="0.25">
      <c r="A33" s="11" t="s">
        <v>19</v>
      </c>
      <c r="C33" s="10">
        <v>-49.9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6277.7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2435</v>
      </c>
    </row>
    <row r="39" spans="1:9" x14ac:dyDescent="0.25">
      <c r="A39" s="11" t="s">
        <v>23</v>
      </c>
      <c r="C39" s="10">
        <v>1254.9000000000001</v>
      </c>
    </row>
    <row r="40" spans="1:9" x14ac:dyDescent="0.25">
      <c r="A40" s="11" t="s">
        <v>24</v>
      </c>
      <c r="C40" s="10">
        <v>14567.1</v>
      </c>
    </row>
    <row r="41" spans="1:9" ht="17.25" x14ac:dyDescent="0.25">
      <c r="A41" s="11" t="s">
        <v>25</v>
      </c>
      <c r="C41" s="22">
        <v>12229.6</v>
      </c>
      <c r="D41" s="28"/>
    </row>
    <row r="42" spans="1:9" x14ac:dyDescent="0.25">
      <c r="A42" s="11"/>
      <c r="C42" s="10">
        <f>SUM(C38:C41)</f>
        <v>30486.6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31160.19999999999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31160.19999999999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3184-B557-471B-8E98-0C018649348C}">
  <dimension ref="A1:I42"/>
  <sheetViews>
    <sheetView topLeftCell="B21" workbookViewId="0">
      <selection activeCell="G24" sqref="G24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98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8" t="s">
        <v>33</v>
      </c>
      <c r="C8" s="88"/>
      <c r="D8" s="88"/>
      <c r="G8" s="88" t="s">
        <v>33</v>
      </c>
      <c r="H8" s="88"/>
      <c r="I8" s="88"/>
    </row>
    <row r="9" spans="1:9" s="2" customFormat="1" ht="33" x14ac:dyDescent="0.25">
      <c r="A9" s="37" t="s">
        <v>34</v>
      </c>
      <c r="B9" s="42" t="s">
        <v>99</v>
      </c>
      <c r="C9" s="42" t="s">
        <v>95</v>
      </c>
      <c r="D9" s="42" t="s">
        <v>37</v>
      </c>
      <c r="F9" s="37" t="s">
        <v>38</v>
      </c>
      <c r="G9" s="42" t="s">
        <v>99</v>
      </c>
      <c r="H9" s="42" t="s">
        <v>95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260225.5</v>
      </c>
      <c r="C11" s="12">
        <v>416080.3</v>
      </c>
      <c r="D11" s="12">
        <f>+B11-C11</f>
        <v>-155854.79999999999</v>
      </c>
      <c r="F11" s="13" t="s">
        <v>40</v>
      </c>
      <c r="G11" s="14">
        <f>+G13+G14+G15</f>
        <v>899930.1</v>
      </c>
      <c r="H11" s="14">
        <f>+H13+H14+H15</f>
        <v>903830</v>
      </c>
      <c r="I11" s="12">
        <f>+G11-H11</f>
        <v>-3899.9000000000233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859973</v>
      </c>
      <c r="C13" s="16">
        <f>SUM(C15:C19)</f>
        <v>836243.7</v>
      </c>
      <c r="D13" s="16">
        <f>+B13-C13</f>
        <v>23729.300000000047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61558.2</v>
      </c>
      <c r="H14" s="10">
        <v>61519.1</v>
      </c>
      <c r="I14" s="16">
        <f>+G14-H14</f>
        <v>39.099999999998545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837370.6</v>
      </c>
      <c r="H15" s="10">
        <v>841309.6</v>
      </c>
      <c r="I15" s="16">
        <f>+G15-H15</f>
        <v>-3939</v>
      </c>
    </row>
    <row r="16" spans="1:9" x14ac:dyDescent="0.25">
      <c r="A16" s="11" t="s">
        <v>46</v>
      </c>
      <c r="B16" s="20">
        <v>975.5</v>
      </c>
      <c r="C16" s="20">
        <v>968.7</v>
      </c>
      <c r="D16" s="10">
        <f t="shared" si="0"/>
        <v>6.7999999999999545</v>
      </c>
      <c r="E16" s="18"/>
      <c r="G16" s="10"/>
      <c r="H16" s="10"/>
      <c r="I16" s="16"/>
    </row>
    <row r="17" spans="1:9" x14ac:dyDescent="0.25">
      <c r="A17" s="5" t="s">
        <v>47</v>
      </c>
      <c r="B17" s="20">
        <v>858997.5</v>
      </c>
      <c r="C17" s="20">
        <v>835275</v>
      </c>
      <c r="D17" s="10">
        <f t="shared" si="0"/>
        <v>23722.5</v>
      </c>
      <c r="E17" s="18"/>
      <c r="F17" s="83" t="s">
        <v>48</v>
      </c>
      <c r="G17" s="10">
        <v>1299984</v>
      </c>
      <c r="H17" s="10">
        <v>1290413.6000000001</v>
      </c>
      <c r="I17" s="16">
        <f>+G17-H17</f>
        <v>9570.3999999999069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56967.3</v>
      </c>
      <c r="H19" s="10">
        <v>51485.8</v>
      </c>
      <c r="I19" s="16">
        <f>+G19-H19</f>
        <v>5481.5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8939835.9000000004</v>
      </c>
      <c r="C21" s="10">
        <f>SUM(C23:C25)</f>
        <v>8808848.3000000007</v>
      </c>
      <c r="D21" s="10">
        <f>+B21-C21</f>
        <v>130987.59999999963</v>
      </c>
      <c r="E21" s="18"/>
      <c r="F21" s="83" t="s">
        <v>53</v>
      </c>
      <c r="G21" s="14">
        <v>3555.1</v>
      </c>
      <c r="H21" s="14">
        <v>3349.7</v>
      </c>
      <c r="I21" s="16">
        <f>+G21-H21</f>
        <v>205.40000000000009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11086048</v>
      </c>
      <c r="C23" s="10">
        <v>10886643</v>
      </c>
      <c r="D23" s="10">
        <f>+B23-C23</f>
        <v>199405</v>
      </c>
      <c r="E23" s="18"/>
      <c r="F23" s="11" t="s">
        <v>55</v>
      </c>
      <c r="G23" s="10">
        <v>1487.6</v>
      </c>
      <c r="H23" s="10">
        <v>1483.2</v>
      </c>
      <c r="I23" s="16">
        <f>+G23-H23</f>
        <v>4.3999999999998636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-2146212.1</v>
      </c>
      <c r="C25" s="10">
        <v>-2077794.7</v>
      </c>
      <c r="D25" s="10">
        <f>+B25-C25</f>
        <v>-68417.40000000014</v>
      </c>
      <c r="E25" s="18"/>
      <c r="F25" s="11" t="s">
        <v>57</v>
      </c>
      <c r="G25" s="26">
        <v>1480826</v>
      </c>
      <c r="H25" s="26">
        <v>1526904.9</v>
      </c>
      <c r="I25" s="19">
        <f>+G25-H25</f>
        <v>-46078.899999999907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113451</v>
      </c>
      <c r="C27" s="29">
        <v>116939.8</v>
      </c>
      <c r="D27" s="10">
        <f>+B27-C27</f>
        <v>-3488.8000000000029</v>
      </c>
      <c r="E27" s="18"/>
      <c r="F27" s="11" t="s">
        <v>59</v>
      </c>
      <c r="G27" s="26">
        <f>+G11+G17+G19+G21+G23+G25</f>
        <v>3742750.1</v>
      </c>
      <c r="H27" s="26">
        <f>+H11+H17+H19+H21+H23+H25</f>
        <v>3777467.2</v>
      </c>
      <c r="I27" s="14">
        <f>+G27-H27</f>
        <v>-34717.100000000093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42049.1</v>
      </c>
      <c r="C30" s="29">
        <v>41630.9</v>
      </c>
      <c r="D30" s="10">
        <f>+B30-C30</f>
        <v>418.19999999999709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4430.2</v>
      </c>
      <c r="C34" s="29">
        <v>3576.9</v>
      </c>
      <c r="D34" s="10">
        <f>+B34-C34</f>
        <v>853.29999999999973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894</v>
      </c>
      <c r="C36" s="35">
        <v>1095.7</v>
      </c>
      <c r="D36" s="29">
        <f>+B36-C36</f>
        <v>-201.70000000000005</v>
      </c>
      <c r="E36" s="18"/>
      <c r="F36" s="11" t="s">
        <v>26</v>
      </c>
      <c r="G36" s="26">
        <v>519812.2</v>
      </c>
      <c r="H36" s="26">
        <v>488652</v>
      </c>
      <c r="I36" s="29">
        <f t="shared" si="1"/>
        <v>31160.200000000012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6478108.6000000015</v>
      </c>
      <c r="H38" s="26">
        <f>SUM(H31:H37)</f>
        <v>6446948.4000000013</v>
      </c>
      <c r="I38" s="26">
        <f>+G38-H38</f>
        <v>31160.200000000186</v>
      </c>
    </row>
    <row r="39" spans="1:9" ht="17.25" x14ac:dyDescent="0.25">
      <c r="A39" s="11" t="s">
        <v>71</v>
      </c>
      <c r="B39" s="75">
        <f>+B36+B34+B32+B30+B27+B21+B13+B11</f>
        <v>10220858.700000001</v>
      </c>
      <c r="C39" s="75">
        <f>+C36+C34+C32+C30+C27+C21+C13+C11</f>
        <v>10224415.600000001</v>
      </c>
      <c r="D39" s="75">
        <f>+B39-C39</f>
        <v>-3556.9000000003725</v>
      </c>
      <c r="E39" s="18"/>
      <c r="F39" s="11" t="s">
        <v>72</v>
      </c>
      <c r="G39" s="75">
        <f>+G27+G38</f>
        <v>10220858.700000001</v>
      </c>
      <c r="H39" s="75">
        <f>+H27+H38</f>
        <v>10224415.600000001</v>
      </c>
      <c r="I39" s="75">
        <f>+G39-H39</f>
        <v>-3556.9000000003725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3" workbookViewId="0">
      <selection activeCell="C10" sqref="C10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100</v>
      </c>
      <c r="B5" s="6"/>
      <c r="C5" s="45"/>
    </row>
    <row r="6" spans="1:9" s="6" customFormat="1" ht="16.5" x14ac:dyDescent="0.25">
      <c r="A6" s="46" t="s">
        <v>4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45536</v>
      </c>
    </row>
    <row r="11" spans="1:9" x14ac:dyDescent="0.25">
      <c r="A11" s="5" t="s">
        <v>5</v>
      </c>
    </row>
    <row r="12" spans="1:9" x14ac:dyDescent="0.25">
      <c r="A12" s="11" t="s">
        <v>6</v>
      </c>
      <c r="C12" s="20">
        <f>+'ER Enero'!C12+'ER Febrero'!C12+'ER Marzo'!C12+'ER Abril'!C12+'ER Mayo'!C12+'ER Junio'!C12+'ER Julio'!C11+'ER Agosto'!C11+'ER Septiembre'!C11</f>
        <v>930665.3</v>
      </c>
    </row>
    <row r="13" spans="1:9" x14ac:dyDescent="0.25">
      <c r="A13" s="11" t="s">
        <v>7</v>
      </c>
      <c r="C13" s="20">
        <f>+'ER Enero'!C13+'ER Febrero'!C13+'ER Marzo'!C13+'ER Abril'!C13+'ER Mayo'!C13+'ER Junio'!C13+'ER Julio'!C12+'ER Agosto'!C12+'ER Septiembre'!C12</f>
        <v>-1.4</v>
      </c>
      <c r="D13" s="28"/>
    </row>
    <row r="14" spans="1:9" x14ac:dyDescent="0.25">
      <c r="A14" s="11" t="s">
        <v>8</v>
      </c>
      <c r="C14" s="20">
        <f>+'ER Enero'!C14+'ER Febrero'!C14+'ER Marzo'!C14+'ER Abril'!C14+'ER Mayo'!C14+'ER Junio'!C14+'ER Julio'!C13+'ER Agosto'!C13+'ER Septiembre'!C13</f>
        <v>72383.8</v>
      </c>
    </row>
    <row r="15" spans="1:9" ht="13.5" customHeight="1" x14ac:dyDescent="0.25">
      <c r="A15" s="11" t="s">
        <v>9</v>
      </c>
      <c r="C15" s="50">
        <f>+'ER Enero'!C15+'ER Febrero'!C15+'ER Marzo'!C15+'ER Abril'!C15+'ER Mayo'!C15+'ER Junio'!C15+'ER Julio'!C14+'ER Agosto'!C14+'ER Septiembre'!C14</f>
        <v>15067.800000000001</v>
      </c>
      <c r="I15" s="80"/>
    </row>
    <row r="16" spans="1:9" ht="13.5" customHeight="1" x14ac:dyDescent="0.25">
      <c r="A16" s="51"/>
      <c r="C16" s="52">
        <f>SUM(C12:C15)</f>
        <v>1018115.5000000001</v>
      </c>
      <c r="I16" s="80"/>
    </row>
    <row r="17" spans="1:9" x14ac:dyDescent="0.25">
      <c r="A17" s="53"/>
      <c r="C17" s="20"/>
      <c r="I17" s="80"/>
    </row>
    <row r="18" spans="1:9" x14ac:dyDescent="0.25">
      <c r="A18" s="11" t="s">
        <v>10</v>
      </c>
    </row>
    <row r="19" spans="1:9" x14ac:dyDescent="0.25">
      <c r="A19" s="11" t="s">
        <v>91</v>
      </c>
      <c r="C19" s="20">
        <f>+'ER Enero'!C19+'ER Febrero'!C19+'ER Marzo'!C19+'ER Abril'!C19+'ER Mayo'!C19+'ER Junio'!C19+'ER Julio'!C18+'ER Agosto'!C18+'ER Septiembre'!C18</f>
        <v>78522.499999999985</v>
      </c>
    </row>
    <row r="20" spans="1:9" x14ac:dyDescent="0.25">
      <c r="A20" s="11" t="s">
        <v>92</v>
      </c>
      <c r="C20" s="20">
        <f>+'ER Enero'!C20+'ER Febrero'!C20+'ER Marzo'!C20+'ER Abril'!C20+'ER Mayo'!C20+'ER Junio'!C20+'ER Julio'!C19+'ER Agosto'!C19+'ER Septiembre'!C19</f>
        <v>65321.2</v>
      </c>
    </row>
    <row r="21" spans="1:9" ht="17.25" x14ac:dyDescent="0.25">
      <c r="A21" s="11" t="s">
        <v>13</v>
      </c>
      <c r="C21" s="50">
        <f>+'ER Enero'!C21+'ER Febrero'!C21+'ER Marzo'!C21+'ER Abril'!C21+'ER Mayo'!C21+'ER Junio'!C21+'ER Julio'!C20+'ER Agosto'!C20+'ER Septiembre'!C20</f>
        <v>285.40000000000003</v>
      </c>
    </row>
    <row r="22" spans="1:9" x14ac:dyDescent="0.25">
      <c r="A22" s="11"/>
      <c r="C22" s="52">
        <f>SUM(C19:C21)</f>
        <v>144129.09999999998</v>
      </c>
    </row>
    <row r="23" spans="1:9" x14ac:dyDescent="0.25">
      <c r="A23" s="11"/>
      <c r="C23" s="20"/>
    </row>
    <row r="24" spans="1:9" x14ac:dyDescent="0.25">
      <c r="A24" s="11" t="s">
        <v>14</v>
      </c>
      <c r="C24" s="20">
        <f>SUM(C16-C22)</f>
        <v>873986.40000000014</v>
      </c>
      <c r="E24" s="79"/>
    </row>
    <row r="25" spans="1:9" x14ac:dyDescent="0.25">
      <c r="A25" s="11"/>
      <c r="C25" s="20"/>
    </row>
    <row r="26" spans="1:9" x14ac:dyDescent="0.25">
      <c r="A26" s="11" t="s">
        <v>15</v>
      </c>
      <c r="C26" s="20"/>
    </row>
    <row r="27" spans="1:9" ht="17.25" x14ac:dyDescent="0.25">
      <c r="A27" s="11" t="s">
        <v>16</v>
      </c>
      <c r="C27" s="50">
        <f>+'ER Enero'!C27+'ER Febrero'!C27+'ER Marzo'!C27+'ER Abril'!C27+'ER Mayo'!C27+'ER Junio'!C27+'ER Julio'!C26+'ER Agosto'!C26+'ER Septiembre'!C26</f>
        <v>466141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17</v>
      </c>
      <c r="C29" s="20">
        <f>+C24-C27</f>
        <v>407845.40000000014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18</v>
      </c>
      <c r="C33" s="20">
        <f>+'ER Enero'!C33+'ER Febrero'!C33+'ER Marzo'!C33+'ER Abril'!C33+'ER Mayo'!C33+'ER Junio'!C33+'ER Julio'!C32+'ER Agosto'!C32+'ER Septiembre'!C32</f>
        <v>225427</v>
      </c>
    </row>
    <row r="34" spans="1:6" x14ac:dyDescent="0.25">
      <c r="A34" s="11" t="s">
        <v>19</v>
      </c>
      <c r="C34" s="20">
        <f>+'ER Enero'!C34+'ER Febrero'!C34+'ER Marzo'!C34+'ER Abril'!C34+'ER Mayo'!C34+'ER Junio'!C34+'ER Julio'!C33+'ER Agosto'!C33+'ER Septiembre'!C33</f>
        <v>327.60000000000002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20</v>
      </c>
      <c r="C36" s="20">
        <f>+'ER Enero'!C36+'ER Febrero'!C36+'ER Marzo'!C36+'ER Abril'!C36+'ER Mayo'!C36+'ER Junio'!C36+'ER Julio'!C35+'ER Agosto'!C35+'ER Septiembre'!C35</f>
        <v>118125.99999999999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21</v>
      </c>
    </row>
    <row r="39" spans="1:6" x14ac:dyDescent="0.25">
      <c r="A39" s="54" t="s">
        <v>22</v>
      </c>
      <c r="C39" s="20">
        <f>+'ER Enero'!C39+'ER Febrero'!C39+'ER Marzo'!C39+'ER Abril'!C39+'ER Mayo'!C39+'ER Junio'!C39+'ER Julio'!C38+'ER Agosto'!C38+'ER Septiembre'!C38</f>
        <v>19998.2</v>
      </c>
    </row>
    <row r="40" spans="1:6" x14ac:dyDescent="0.25">
      <c r="A40" s="54" t="s">
        <v>23</v>
      </c>
      <c r="C40" s="20">
        <f>+'ER Enero'!C40+'ER Febrero'!C40+'ER Marzo'!C40+'ER Abril'!C40+'ER Mayo'!C40+'ER Junio'!C40+'ER Julio'!C39+'ER Agosto'!C39+'ER Septiembre'!C39</f>
        <v>10923.1</v>
      </c>
    </row>
    <row r="41" spans="1:6" x14ac:dyDescent="0.25">
      <c r="A41" s="54" t="s">
        <v>24</v>
      </c>
      <c r="C41" s="20">
        <f>+'ER Enero'!C41+'ER Febrero'!C41+'ER Marzo'!C41+'ER Abril'!C41+'ER Mayo'!C41+'ER Junio'!C41+'ER Julio'!C40+'ER Agosto'!C40+'ER Septiembre'!C40</f>
        <v>104276.30000000002</v>
      </c>
    </row>
    <row r="42" spans="1:6" ht="17.25" x14ac:dyDescent="0.25">
      <c r="A42" s="54" t="s">
        <v>25</v>
      </c>
      <c r="C42" s="50">
        <f>+'ER Enero'!C42+'ER Febrero'!C42+'ER Marzo'!C42+'ER Abril'!C42+'ER Mayo'!C42+'ER Junio'!C42+'ER Julio'!C41+'ER Agosto'!C41+'ER Septiembre'!C41</f>
        <v>96716.2</v>
      </c>
    </row>
    <row r="43" spans="1:6" x14ac:dyDescent="0.25">
      <c r="A43" s="11"/>
      <c r="C43" s="20">
        <f>SUM(C39:C42)</f>
        <v>231913.80000000005</v>
      </c>
    </row>
    <row r="44" spans="1:6" x14ac:dyDescent="0.25">
      <c r="A44" s="11"/>
      <c r="C44" s="20"/>
    </row>
    <row r="45" spans="1:6" x14ac:dyDescent="0.25">
      <c r="A45" s="11" t="s">
        <v>26</v>
      </c>
      <c r="C45" s="20">
        <f>+C29+C33+C34+C36-C43</f>
        <v>519812.20000000007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27</v>
      </c>
      <c r="B47" s="77"/>
      <c r="C47" s="20"/>
    </row>
    <row r="48" spans="1:6" s="11" customFormat="1" ht="17.25" x14ac:dyDescent="0.25">
      <c r="A48" s="11" t="s">
        <v>28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29</v>
      </c>
      <c r="B50" s="58"/>
      <c r="C50" s="82">
        <f>+C45+C48</f>
        <v>519812.20000000007</v>
      </c>
    </row>
    <row r="51" spans="1:3" s="11" customFormat="1" x14ac:dyDescent="0.25">
      <c r="B51" s="77"/>
      <c r="C51" s="20"/>
    </row>
    <row r="52" spans="1:3" x14ac:dyDescent="0.25">
      <c r="C52" s="85"/>
    </row>
    <row r="53" spans="1:3" x14ac:dyDescent="0.25">
      <c r="C53" s="56"/>
    </row>
    <row r="55" spans="1:3" x14ac:dyDescent="0.25">
      <c r="C55" s="81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20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32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35</v>
      </c>
      <c r="C10" s="42" t="s">
        <v>36</v>
      </c>
      <c r="D10" s="42" t="s">
        <v>37</v>
      </c>
      <c r="F10" s="37" t="s">
        <v>38</v>
      </c>
      <c r="G10" s="42" t="s">
        <v>35</v>
      </c>
      <c r="H10" s="42" t="s">
        <v>36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478801.1</v>
      </c>
      <c r="C12" s="12">
        <v>421983.9</v>
      </c>
      <c r="D12" s="12">
        <f>+B12-C12</f>
        <v>56817.199999999953</v>
      </c>
      <c r="F12" s="13" t="s">
        <v>40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42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44970.6</v>
      </c>
      <c r="H15" s="14">
        <v>37255.9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45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46</v>
      </c>
      <c r="B17" s="20">
        <v>921</v>
      </c>
      <c r="C17" s="20">
        <v>913.5</v>
      </c>
      <c r="D17" s="10">
        <f t="shared" ref="D17:D18" si="0">+B17-C17</f>
        <v>7.5</v>
      </c>
      <c r="E17" s="18"/>
      <c r="G17" s="10"/>
      <c r="I17" s="19"/>
    </row>
    <row r="18" spans="1:9" ht="16.5" x14ac:dyDescent="0.25">
      <c r="A18" s="5" t="s">
        <v>47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48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53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55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57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59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66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67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69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26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71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72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topLeftCell="A33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73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45323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112237.1</v>
      </c>
    </row>
    <row r="13" spans="1:9" x14ac:dyDescent="0.25">
      <c r="A13" s="54" t="s">
        <v>7</v>
      </c>
      <c r="C13" s="78">
        <v>0</v>
      </c>
      <c r="G13" s="60"/>
      <c r="I13" s="61"/>
    </row>
    <row r="14" spans="1:9" x14ac:dyDescent="0.25">
      <c r="A14" s="54" t="s">
        <v>8</v>
      </c>
      <c r="C14" s="10">
        <v>7752.2</v>
      </c>
    </row>
    <row r="15" spans="1:9" ht="13.5" customHeight="1" x14ac:dyDescent="0.25">
      <c r="A15" s="54" t="s">
        <v>9</v>
      </c>
      <c r="C15" s="22">
        <v>825.2</v>
      </c>
      <c r="G15" s="60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7425.9</v>
      </c>
    </row>
    <row r="20" spans="1:4" x14ac:dyDescent="0.25">
      <c r="A20" s="54" t="s">
        <v>12</v>
      </c>
      <c r="C20" s="10">
        <v>7624.9</v>
      </c>
    </row>
    <row r="21" spans="1:4" ht="17.25" x14ac:dyDescent="0.25">
      <c r="A21" s="54" t="s">
        <v>13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105738.5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63733.7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42004.800000000003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24401.200000000001</v>
      </c>
    </row>
    <row r="34" spans="1:9" x14ac:dyDescent="0.25">
      <c r="A34" s="11" t="s">
        <v>19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9900.2000000000007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1977.8</v>
      </c>
    </row>
    <row r="40" spans="1:9" x14ac:dyDescent="0.25">
      <c r="A40" s="11" t="s">
        <v>23</v>
      </c>
      <c r="C40" s="10">
        <v>1044.2</v>
      </c>
    </row>
    <row r="41" spans="1:9" x14ac:dyDescent="0.25">
      <c r="A41" s="11" t="s">
        <v>24</v>
      </c>
      <c r="C41" s="10">
        <v>10630.5</v>
      </c>
    </row>
    <row r="42" spans="1:9" ht="17.25" x14ac:dyDescent="0.25">
      <c r="A42" s="11" t="s">
        <v>25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50108.5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50108.5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5" zoomScale="85" zoomScaleNormal="85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74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75</v>
      </c>
      <c r="C10" s="42" t="s">
        <v>35</v>
      </c>
      <c r="D10" s="42" t="s">
        <v>37</v>
      </c>
      <c r="F10" s="37" t="s">
        <v>38</v>
      </c>
      <c r="G10" s="42" t="s">
        <v>75</v>
      </c>
      <c r="H10" s="42" t="s">
        <v>35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479637.9</v>
      </c>
      <c r="C12" s="12">
        <v>478801.1</v>
      </c>
      <c r="D12" s="12">
        <f>+B12-C12</f>
        <v>836.80000000004657</v>
      </c>
      <c r="F12" s="13" t="s">
        <v>40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42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44995.8</v>
      </c>
      <c r="H15" s="15">
        <v>44970.6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96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46</v>
      </c>
      <c r="B17" s="20">
        <v>928.6</v>
      </c>
      <c r="C17" s="20">
        <v>921</v>
      </c>
      <c r="D17" s="10">
        <f t="shared" ref="D17:D18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47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48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53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55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57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59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66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67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69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26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71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72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9C17-4D89-47C9-8F82-0154EA5D7B27}">
  <dimension ref="A1:I145"/>
  <sheetViews>
    <sheetView topLeftCell="A33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76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45352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97671.2</v>
      </c>
    </row>
    <row r="13" spans="1:9" x14ac:dyDescent="0.25">
      <c r="A13" s="54" t="s">
        <v>7</v>
      </c>
      <c r="C13" s="78">
        <v>0</v>
      </c>
      <c r="G13" s="60"/>
      <c r="I13" s="61"/>
    </row>
    <row r="14" spans="1:9" x14ac:dyDescent="0.25">
      <c r="A14" s="54" t="s">
        <v>8</v>
      </c>
      <c r="C14" s="10">
        <v>8620.7000000000007</v>
      </c>
    </row>
    <row r="15" spans="1:9" ht="13.5" customHeight="1" x14ac:dyDescent="0.25">
      <c r="A15" s="54" t="s">
        <v>9</v>
      </c>
      <c r="C15" s="22">
        <v>1919.3</v>
      </c>
      <c r="G15" s="60"/>
    </row>
    <row r="16" spans="1:9" ht="13.5" customHeight="1" x14ac:dyDescent="0.25">
      <c r="A16" s="51"/>
      <c r="C16" s="12">
        <f>SUM(C12:C15)</f>
        <v>108211.2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7841.5</v>
      </c>
    </row>
    <row r="20" spans="1:4" x14ac:dyDescent="0.25">
      <c r="A20" s="54" t="s">
        <v>12</v>
      </c>
      <c r="C20" s="10">
        <v>10194.299999999999</v>
      </c>
    </row>
    <row r="21" spans="1:4" ht="17.25" x14ac:dyDescent="0.25">
      <c r="A21" s="54" t="s">
        <v>13</v>
      </c>
      <c r="C21" s="22">
        <v>32.6</v>
      </c>
    </row>
    <row r="22" spans="1:4" x14ac:dyDescent="0.25">
      <c r="A22" s="11"/>
      <c r="C22" s="12">
        <f>SUM(C19:C21)</f>
        <v>18068.399999999998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90142.8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62405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27737.800000000003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23442.3</v>
      </c>
    </row>
    <row r="34" spans="1:9" x14ac:dyDescent="0.25">
      <c r="A34" s="11" t="s">
        <v>19</v>
      </c>
      <c r="C34" s="10">
        <v>-141.6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6261.3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2341.6</v>
      </c>
    </row>
    <row r="40" spans="1:9" x14ac:dyDescent="0.25">
      <c r="A40" s="11" t="s">
        <v>23</v>
      </c>
      <c r="C40" s="10">
        <v>2073.1999999999998</v>
      </c>
    </row>
    <row r="41" spans="1:9" x14ac:dyDescent="0.25">
      <c r="A41" s="11" t="s">
        <v>24</v>
      </c>
      <c r="C41" s="10">
        <v>11827.6</v>
      </c>
    </row>
    <row r="42" spans="1:9" ht="17.25" x14ac:dyDescent="0.25">
      <c r="A42" s="11" t="s">
        <v>25</v>
      </c>
      <c r="C42" s="22">
        <v>7221.1</v>
      </c>
      <c r="D42" s="28"/>
    </row>
    <row r="43" spans="1:9" x14ac:dyDescent="0.25">
      <c r="A43" s="11"/>
      <c r="C43" s="10">
        <f>SUM(C39:C42)</f>
        <v>23463.5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33836.30000000001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33836.30000000001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775-8CCF-4D9E-83F2-8392B4C63B8B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77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78</v>
      </c>
      <c r="C10" s="42" t="s">
        <v>75</v>
      </c>
      <c r="D10" s="42" t="s">
        <v>37</v>
      </c>
      <c r="F10" s="37" t="s">
        <v>38</v>
      </c>
      <c r="G10" s="42" t="s">
        <v>78</v>
      </c>
      <c r="H10" s="42" t="s">
        <v>75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444799.7</v>
      </c>
      <c r="C12" s="12">
        <v>479637.9</v>
      </c>
      <c r="D12" s="12">
        <f>+B12-C12</f>
        <v>-34838.200000000012</v>
      </c>
      <c r="F12" s="13" t="s">
        <v>40</v>
      </c>
      <c r="G12" s="14">
        <f>+G14+G15+G16</f>
        <v>865290.5</v>
      </c>
      <c r="H12" s="14">
        <f>+H14+H15+H16</f>
        <v>866352.5</v>
      </c>
      <c r="I12" s="17">
        <f>+G12-H12</f>
        <v>-1062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771293.4</v>
      </c>
      <c r="C14" s="16">
        <f>SUM(C16:C20)</f>
        <v>757535</v>
      </c>
      <c r="D14" s="16">
        <f>+B14-C14</f>
        <v>13758.400000000023</v>
      </c>
      <c r="F14" s="13" t="s">
        <v>42</v>
      </c>
      <c r="G14" s="12">
        <v>1001.3</v>
      </c>
      <c r="H14" s="12">
        <v>1001.3</v>
      </c>
      <c r="I14" s="17">
        <f>+G12-H12</f>
        <v>-1062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45028.4</v>
      </c>
      <c r="H15" s="15">
        <v>44995.8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96</v>
      </c>
      <c r="G16" s="10">
        <v>819260.8</v>
      </c>
      <c r="H16" s="10">
        <v>820355.4</v>
      </c>
      <c r="I16" s="17">
        <f>+G16-H16</f>
        <v>-1094.5999999999767</v>
      </c>
    </row>
    <row r="17" spans="1:9" x14ac:dyDescent="0.25">
      <c r="A17" s="11" t="s">
        <v>46</v>
      </c>
      <c r="B17" s="20">
        <v>936.9</v>
      </c>
      <c r="C17" s="20">
        <v>928.6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47</v>
      </c>
      <c r="B18" s="20">
        <v>770356.5</v>
      </c>
      <c r="C18" s="20">
        <v>756606.4</v>
      </c>
      <c r="D18" s="10">
        <f t="shared" si="0"/>
        <v>13750.099999999977</v>
      </c>
      <c r="E18" s="18"/>
      <c r="F18" s="1" t="s">
        <v>48</v>
      </c>
      <c r="G18" s="10">
        <v>1118650</v>
      </c>
      <c r="H18" s="10">
        <v>1113301.8</v>
      </c>
      <c r="I18" s="10">
        <f>+G18-H18</f>
        <v>5348.1999999999534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56463.8</v>
      </c>
      <c r="H20" s="10">
        <v>76743.5</v>
      </c>
      <c r="I20" s="10">
        <f>+G20-H20</f>
        <v>-20279.699999999997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7903822.1999999993</v>
      </c>
      <c r="C22" s="10">
        <f>SUM(C24:C26)</f>
        <v>7924471.2999999998</v>
      </c>
      <c r="D22" s="10">
        <f>+B22-C22</f>
        <v>-20649.100000000559</v>
      </c>
      <c r="E22" s="18"/>
      <c r="F22" s="1" t="s">
        <v>53</v>
      </c>
      <c r="G22" s="14">
        <v>3341.2</v>
      </c>
      <c r="H22" s="14">
        <v>2974.5</v>
      </c>
      <c r="I22" s="10">
        <f>+G22-H22</f>
        <v>366.69999999999982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9845518.6999999993</v>
      </c>
      <c r="C24" s="10">
        <v>9804179.0999999996</v>
      </c>
      <c r="D24" s="10">
        <f>+B24-C24</f>
        <v>41339.599999999627</v>
      </c>
      <c r="E24" s="18"/>
      <c r="F24" s="11" t="s">
        <v>55</v>
      </c>
      <c r="G24" s="10">
        <v>1397.5</v>
      </c>
      <c r="H24" s="10">
        <v>1390.5</v>
      </c>
      <c r="I24" s="10">
        <f>+G24-H24</f>
        <v>7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-1941696.5</v>
      </c>
      <c r="C26" s="10">
        <v>-1879707.8</v>
      </c>
      <c r="D26" s="10">
        <f>+B26-C26</f>
        <v>-61988.699999999953</v>
      </c>
      <c r="E26" s="18"/>
      <c r="F26" s="11" t="s">
        <v>57</v>
      </c>
      <c r="G26" s="26">
        <v>1312124.8999999999</v>
      </c>
      <c r="H26" s="26">
        <v>1356651</v>
      </c>
      <c r="I26" s="27">
        <f>+G26-H26</f>
        <v>-44526.100000000093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312186.09999999998</v>
      </c>
      <c r="C28" s="29">
        <v>299342.3</v>
      </c>
      <c r="D28" s="10">
        <f>+B28-C28</f>
        <v>12843.799999999988</v>
      </c>
      <c r="E28" s="18"/>
      <c r="F28" s="39" t="s">
        <v>59</v>
      </c>
      <c r="G28" s="40">
        <f>+G12+G18+G20+G22+G24+G26</f>
        <v>3357267.9</v>
      </c>
      <c r="H28" s="40">
        <f>+H12+H18+H20+H22+H24+H26</f>
        <v>3417413.8</v>
      </c>
      <c r="I28" s="40">
        <f>+G28-H28</f>
        <v>-60145.899999999907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42074</v>
      </c>
      <c r="C31" s="29">
        <v>42183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2393351.7000000002</v>
      </c>
      <c r="I32" s="32">
        <f t="shared" ref="I32:I37" si="1">+G32-H32</f>
        <v>253239.79999999981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2845921.7</v>
      </c>
      <c r="I33" s="32">
        <f t="shared" si="1"/>
        <v>-253239.80000000028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66</v>
      </c>
      <c r="B35" s="29">
        <v>6260.9</v>
      </c>
      <c r="C35" s="29">
        <v>3370.9</v>
      </c>
      <c r="D35" s="10">
        <f>+B35-C35</f>
        <v>2889.9999999999995</v>
      </c>
      <c r="E35" s="18"/>
      <c r="F35" s="11" t="s">
        <v>67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2256.4</v>
      </c>
      <c r="C37" s="35">
        <v>2461.9</v>
      </c>
      <c r="D37" s="35">
        <f>+B37-C37</f>
        <v>-205.5</v>
      </c>
      <c r="E37" s="18"/>
      <c r="F37" s="11" t="s">
        <v>26</v>
      </c>
      <c r="G37" s="26">
        <v>167128.4</v>
      </c>
      <c r="H37" s="26">
        <v>133292.1</v>
      </c>
      <c r="I37" s="27">
        <f t="shared" si="1"/>
        <v>33836.299999999988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6125424.8000000017</v>
      </c>
      <c r="H39" s="40">
        <f>SUM(H32:H38)</f>
        <v>6091588.5</v>
      </c>
      <c r="I39" s="40">
        <f>+G39-H39</f>
        <v>33836.300000001676</v>
      </c>
    </row>
    <row r="40" spans="1:9" ht="18.75" x14ac:dyDescent="0.25">
      <c r="A40" s="39" t="s">
        <v>71</v>
      </c>
      <c r="B40" s="41">
        <f>+B37+B35+B33+B31+B28+B22+B14+B12</f>
        <v>9482692.6999999993</v>
      </c>
      <c r="C40" s="41">
        <f>+C37+C35+C33+C31+C28+C22+C14+C12</f>
        <v>9509002.2999999989</v>
      </c>
      <c r="D40" s="41">
        <f>+B40-C40</f>
        <v>-26309.599999999627</v>
      </c>
      <c r="E40" s="18"/>
      <c r="F40" s="39" t="s">
        <v>72</v>
      </c>
      <c r="G40" s="41">
        <f>+G28+G39</f>
        <v>9482692.7000000011</v>
      </c>
      <c r="H40" s="41">
        <f>+H28+H39</f>
        <v>9509002.3000000007</v>
      </c>
      <c r="I40" s="41">
        <f>+G40-H40</f>
        <v>-26309.599999999627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615B-C848-49D3-A9F9-5417D5F68253}">
  <dimension ref="A1:I145"/>
  <sheetViews>
    <sheetView topLeftCell="A39" workbookViewId="0">
      <selection activeCell="A39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79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45383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99746.6</v>
      </c>
    </row>
    <row r="13" spans="1:9" x14ac:dyDescent="0.25">
      <c r="A13" s="54" t="s">
        <v>7</v>
      </c>
      <c r="C13" s="84">
        <v>-1.4</v>
      </c>
      <c r="G13" s="60"/>
      <c r="I13" s="61"/>
    </row>
    <row r="14" spans="1:9" x14ac:dyDescent="0.25">
      <c r="A14" s="54" t="s">
        <v>8</v>
      </c>
      <c r="C14" s="10">
        <v>8139</v>
      </c>
    </row>
    <row r="15" spans="1:9" ht="13.5" customHeight="1" x14ac:dyDescent="0.25">
      <c r="A15" s="54" t="s">
        <v>9</v>
      </c>
      <c r="C15" s="22">
        <v>1569.2</v>
      </c>
      <c r="G15" s="60"/>
    </row>
    <row r="16" spans="1:9" ht="13.5" customHeight="1" x14ac:dyDescent="0.25">
      <c r="A16" s="51"/>
      <c r="C16" s="12">
        <f>SUM(C12:C15)</f>
        <v>109453.40000000001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7940.1</v>
      </c>
    </row>
    <row r="20" spans="1:4" x14ac:dyDescent="0.25">
      <c r="A20" s="54" t="s">
        <v>12</v>
      </c>
      <c r="C20" s="10">
        <v>8304</v>
      </c>
    </row>
    <row r="21" spans="1:4" ht="17.25" x14ac:dyDescent="0.25">
      <c r="A21" s="54" t="s">
        <v>13</v>
      </c>
      <c r="C21" s="22">
        <v>32.700000000000003</v>
      </c>
    </row>
    <row r="22" spans="1:4" x14ac:dyDescent="0.25">
      <c r="A22" s="11"/>
      <c r="C22" s="12">
        <f>SUM(C19:C21)</f>
        <v>16276.800000000001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93176.6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75523.3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17653.300000000003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23949.5</v>
      </c>
    </row>
    <row r="34" spans="1:9" x14ac:dyDescent="0.25">
      <c r="A34" s="11" t="s">
        <v>19</v>
      </c>
      <c r="C34" s="10">
        <v>37.5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29069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2452.6999999999998</v>
      </c>
    </row>
    <row r="40" spans="1:9" x14ac:dyDescent="0.25">
      <c r="A40" s="11" t="s">
        <v>23</v>
      </c>
      <c r="C40" s="10">
        <v>1495.2</v>
      </c>
    </row>
    <row r="41" spans="1:9" x14ac:dyDescent="0.25">
      <c r="A41" s="11" t="s">
        <v>24</v>
      </c>
      <c r="C41" s="10">
        <v>9539.4</v>
      </c>
    </row>
    <row r="42" spans="1:9" ht="17.25" x14ac:dyDescent="0.25">
      <c r="A42" s="11" t="s">
        <v>25</v>
      </c>
      <c r="C42" s="22">
        <v>12625.9</v>
      </c>
      <c r="D42" s="28"/>
    </row>
    <row r="43" spans="1:9" x14ac:dyDescent="0.25">
      <c r="A43" s="11"/>
      <c r="C43" s="10">
        <f>SUM(C39:C42)</f>
        <v>26113.199999999997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44596.100000000006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44596.100000000006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ignoredErrors>
    <ignoredError sqref="C16 C22 C50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D041-5B04-4A43-A8F8-E09AA47C52FB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81</v>
      </c>
      <c r="C10" s="42" t="s">
        <v>78</v>
      </c>
      <c r="D10" s="42" t="s">
        <v>37</v>
      </c>
      <c r="F10" s="37" t="s">
        <v>38</v>
      </c>
      <c r="G10" s="42" t="s">
        <v>81</v>
      </c>
      <c r="H10" s="42" t="s">
        <v>78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280634.59999999998</v>
      </c>
      <c r="C12" s="12">
        <v>444799.7</v>
      </c>
      <c r="D12" s="12">
        <f>+B12-C12</f>
        <v>-164165.10000000003</v>
      </c>
      <c r="F12" s="13" t="s">
        <v>40</v>
      </c>
      <c r="G12" s="14">
        <f>+G14+G15+G16</f>
        <v>883326.1</v>
      </c>
      <c r="H12" s="14">
        <f>+H14+H15+H16</f>
        <v>865290.5</v>
      </c>
      <c r="I12" s="17">
        <f>+G12-H12</f>
        <v>18035.599999999977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715411.3</v>
      </c>
      <c r="C14" s="16">
        <f>SUM(C16:C20)</f>
        <v>771293.4</v>
      </c>
      <c r="D14" s="16">
        <f>+B14-C14</f>
        <v>-55882.099999999977</v>
      </c>
      <c r="F14" s="13" t="s">
        <v>42</v>
      </c>
      <c r="G14" s="12">
        <v>1001.3</v>
      </c>
      <c r="H14" s="12">
        <v>1001.3</v>
      </c>
      <c r="I14" s="17">
        <f>+G12-H12</f>
        <v>18035.599999999977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54764.6</v>
      </c>
      <c r="H15" s="10">
        <v>45028.4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96</v>
      </c>
      <c r="G16" s="10">
        <v>827560.2</v>
      </c>
      <c r="H16" s="10">
        <v>819260.8</v>
      </c>
      <c r="I16" s="17">
        <f>+G16-H16</f>
        <v>8299.3999999999069</v>
      </c>
    </row>
    <row r="17" spans="1:9" x14ac:dyDescent="0.25">
      <c r="A17" s="11" t="s">
        <v>46</v>
      </c>
      <c r="B17" s="20">
        <v>940.8</v>
      </c>
      <c r="C17" s="20">
        <v>936.9</v>
      </c>
      <c r="D17" s="10">
        <f t="shared" ref="D17:D18" si="0">+B17-C17</f>
        <v>3.8999999999999773</v>
      </c>
      <c r="E17" s="18"/>
      <c r="G17" s="10"/>
      <c r="H17" s="10"/>
      <c r="I17" s="19"/>
    </row>
    <row r="18" spans="1:9" x14ac:dyDescent="0.25">
      <c r="A18" s="5" t="s">
        <v>47</v>
      </c>
      <c r="B18" s="20">
        <v>714470.5</v>
      </c>
      <c r="C18" s="20">
        <v>770356.5</v>
      </c>
      <c r="D18" s="10">
        <f t="shared" si="0"/>
        <v>-55886</v>
      </c>
      <c r="E18" s="18"/>
      <c r="F18" s="83" t="s">
        <v>48</v>
      </c>
      <c r="G18" s="10">
        <v>1063046.8</v>
      </c>
      <c r="H18" s="10">
        <v>1118650</v>
      </c>
      <c r="I18" s="10">
        <f>+G18-H18</f>
        <v>-55603.199999999953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51864.7</v>
      </c>
      <c r="H20" s="10">
        <v>56463.8</v>
      </c>
      <c r="I20" s="10">
        <f>+G20-H20</f>
        <v>-4599.1000000000058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8300284.5999999996</v>
      </c>
      <c r="C22" s="10">
        <f>SUM(C24:C26)</f>
        <v>7903822.1999999993</v>
      </c>
      <c r="D22" s="10">
        <f>+B22-C22</f>
        <v>396462.40000000037</v>
      </c>
      <c r="E22" s="18"/>
      <c r="F22" s="83" t="s">
        <v>53</v>
      </c>
      <c r="G22" s="14">
        <v>3584.3</v>
      </c>
      <c r="H22" s="14">
        <v>3341.2</v>
      </c>
      <c r="I22" s="10">
        <f>+G22-H22</f>
        <v>243.10000000000036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10316094.699999999</v>
      </c>
      <c r="C24" s="10">
        <v>9845518.6999999993</v>
      </c>
      <c r="D24" s="10">
        <f>+B24-C24</f>
        <v>470576</v>
      </c>
      <c r="E24" s="18"/>
      <c r="F24" s="11" t="s">
        <v>55</v>
      </c>
      <c r="G24" s="10">
        <v>1523.3</v>
      </c>
      <c r="H24" s="10">
        <v>1397.5</v>
      </c>
      <c r="I24" s="10">
        <f>+G24-H24</f>
        <v>125.79999999999995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-2015810.1</v>
      </c>
      <c r="C26" s="10">
        <v>-1941696.5</v>
      </c>
      <c r="D26" s="10">
        <f>+B26-C26</f>
        <v>-74113.600000000093</v>
      </c>
      <c r="E26" s="18"/>
      <c r="F26" s="11" t="s">
        <v>57</v>
      </c>
      <c r="G26" s="26">
        <v>1470909.8</v>
      </c>
      <c r="H26" s="26">
        <v>1312124.8999999999</v>
      </c>
      <c r="I26" s="27">
        <f>+G26-H26</f>
        <v>158784.90000000014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298641</v>
      </c>
      <c r="C28" s="29">
        <v>312186.09999999998</v>
      </c>
      <c r="D28" s="10">
        <f>+B28-C28</f>
        <v>-13545.099999999977</v>
      </c>
      <c r="E28" s="18"/>
      <c r="F28" s="11" t="s">
        <v>59</v>
      </c>
      <c r="G28" s="26">
        <f>+G12+G18+G20+G22+G24+G26</f>
        <v>3474255</v>
      </c>
      <c r="H28" s="26">
        <f>+H12+H18+H20+H22+H24+H26</f>
        <v>3357267.9</v>
      </c>
      <c r="I28" s="26">
        <f>+G28-H28</f>
        <v>116987.10000000009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41965</v>
      </c>
      <c r="C31" s="29">
        <v>42074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5288.4</v>
      </c>
      <c r="C35" s="29">
        <v>6260.9</v>
      </c>
      <c r="D35" s="10">
        <f>+B35-C35</f>
        <v>-972.5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2051</v>
      </c>
      <c r="C37" s="35">
        <v>2256.4</v>
      </c>
      <c r="D37" s="35">
        <f>+B37-C37</f>
        <v>-205.40000000000009</v>
      </c>
      <c r="E37" s="18"/>
      <c r="F37" s="11" t="s">
        <v>26</v>
      </c>
      <c r="G37" s="26">
        <v>211724.5</v>
      </c>
      <c r="H37" s="26">
        <v>167128.4</v>
      </c>
      <c r="I37" s="27">
        <f t="shared" si="1"/>
        <v>44596.100000000006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6170020.9000000013</v>
      </c>
      <c r="H39" s="26">
        <f>SUM(H32:H38)</f>
        <v>6125424.8000000017</v>
      </c>
      <c r="I39" s="26">
        <f>+G39-H39</f>
        <v>44596.099999999627</v>
      </c>
    </row>
    <row r="40" spans="1:9" ht="17.25" x14ac:dyDescent="0.25">
      <c r="A40" s="11" t="s">
        <v>71</v>
      </c>
      <c r="B40" s="75">
        <f>+B37+B35+B33+B31+B28+B22+B14+B12</f>
        <v>9644275.9000000004</v>
      </c>
      <c r="C40" s="75">
        <f>+C37+C35+C33+C31+C28+C22+C14+C12</f>
        <v>9482692.6999999993</v>
      </c>
      <c r="D40" s="75">
        <f>+B40-C40</f>
        <v>161583.20000000112</v>
      </c>
      <c r="E40" s="18"/>
      <c r="F40" s="11" t="s">
        <v>72</v>
      </c>
      <c r="G40" s="75">
        <f>+G28+G39</f>
        <v>9644275.9000000022</v>
      </c>
      <c r="H40" s="75">
        <f>+H28+H39</f>
        <v>9482692.7000000011</v>
      </c>
      <c r="I40" s="75">
        <f>+G40-H40</f>
        <v>161583.20000000112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3CC4-0891-43F3-8E14-674A938ABFEE}">
  <dimension ref="A1:I145"/>
  <sheetViews>
    <sheetView workbookViewId="0">
      <selection activeCell="A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82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45413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105516.2</v>
      </c>
    </row>
    <row r="13" spans="1:9" x14ac:dyDescent="0.25">
      <c r="A13" s="54" t="s">
        <v>7</v>
      </c>
      <c r="C13" s="84">
        <v>0</v>
      </c>
      <c r="G13" s="60"/>
      <c r="I13" s="61"/>
    </row>
    <row r="14" spans="1:9" x14ac:dyDescent="0.25">
      <c r="A14" s="54" t="s">
        <v>8</v>
      </c>
      <c r="C14" s="10">
        <v>8216.6</v>
      </c>
    </row>
    <row r="15" spans="1:9" ht="13.5" customHeight="1" x14ac:dyDescent="0.25">
      <c r="A15" s="54" t="s">
        <v>9</v>
      </c>
      <c r="C15" s="22">
        <v>1379.1</v>
      </c>
      <c r="G15" s="60"/>
    </row>
    <row r="16" spans="1:9" ht="13.5" customHeight="1" x14ac:dyDescent="0.25">
      <c r="A16" s="51"/>
      <c r="C16" s="12">
        <f>SUM(C12:C15)</f>
        <v>115111.90000000001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8582.4</v>
      </c>
    </row>
    <row r="20" spans="1:4" x14ac:dyDescent="0.25">
      <c r="A20" s="54" t="s">
        <v>12</v>
      </c>
      <c r="C20" s="10">
        <v>7713.3</v>
      </c>
    </row>
    <row r="21" spans="1:4" ht="17.25" x14ac:dyDescent="0.25">
      <c r="A21" s="54" t="s">
        <v>13</v>
      </c>
      <c r="C21" s="22">
        <v>30.6</v>
      </c>
    </row>
    <row r="22" spans="1:4" x14ac:dyDescent="0.25">
      <c r="A22" s="11"/>
      <c r="C22" s="12">
        <f>SUM(C19:C21)</f>
        <v>16326.300000000001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98785.600000000006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29823.9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68961.700000000012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23133.5</v>
      </c>
    </row>
    <row r="34" spans="1:9" x14ac:dyDescent="0.25">
      <c r="A34" s="11" t="s">
        <v>19</v>
      </c>
      <c r="C34" s="10">
        <v>-1.9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13433.3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2216.1999999999998</v>
      </c>
    </row>
    <row r="40" spans="1:9" x14ac:dyDescent="0.25">
      <c r="A40" s="11" t="s">
        <v>23</v>
      </c>
      <c r="C40" s="10">
        <v>1020.6</v>
      </c>
    </row>
    <row r="41" spans="1:9" x14ac:dyDescent="0.25">
      <c r="A41" s="11" t="s">
        <v>24</v>
      </c>
      <c r="C41" s="10">
        <v>12183.9</v>
      </c>
    </row>
    <row r="42" spans="1:9" ht="17.25" x14ac:dyDescent="0.25">
      <c r="A42" s="11" t="s">
        <v>25</v>
      </c>
      <c r="C42" s="22">
        <v>10386.4</v>
      </c>
      <c r="D42" s="28"/>
    </row>
    <row r="43" spans="1:9" x14ac:dyDescent="0.25">
      <c r="A43" s="11"/>
      <c r="C43" s="10">
        <f>SUM(C39:C42)</f>
        <v>25807.1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79719.500000000029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79719.500000000029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2024-10-16T19:29:21Z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