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4/BALANCES DE PUBLICACION/"/>
    </mc:Choice>
  </mc:AlternateContent>
  <xr:revisionPtr revIDLastSave="195" documentId="14_{50B88FE7-D310-4DAA-A489-E35DB70184A2}" xr6:coauthVersionLast="47" xr6:coauthVersionMax="47" xr10:uidLastSave="{0BC3DD3F-4C34-465F-94F2-0C17C2FFC29C}"/>
  <bookViews>
    <workbookView xWindow="-120" yWindow="-120" windowWidth="20730" windowHeight="11160" tabRatio="651" firstSheet="17" activeTab="20" xr2:uid="{00000000-000D-0000-FFFF-FFFF00000000}"/>
  </bookViews>
  <sheets>
    <sheet name="ER Enero" sheetId="2" r:id="rId1"/>
    <sheet name="ESF Enero" sheetId="3" r:id="rId2"/>
    <sheet name="ER Febrero" sheetId="27" r:id="rId3"/>
    <sheet name="ESF Febrero" sheetId="26" r:id="rId4"/>
    <sheet name="ER Marzo" sheetId="28" r:id="rId5"/>
    <sheet name="ESF Marzo" sheetId="29" r:id="rId6"/>
    <sheet name="ER Abril" sheetId="30" r:id="rId7"/>
    <sheet name="ESF Abril" sheetId="31" r:id="rId8"/>
    <sheet name="ER Mayo" sheetId="32" r:id="rId9"/>
    <sheet name="ESF Mayo" sheetId="33" r:id="rId10"/>
    <sheet name="ER Junio" sheetId="34" r:id="rId11"/>
    <sheet name="ESF Junio" sheetId="35" r:id="rId12"/>
    <sheet name="ER Julio" sheetId="36" r:id="rId13"/>
    <sheet name="ESF Julio" sheetId="37" r:id="rId14"/>
    <sheet name="ER Agosto" sheetId="38" r:id="rId15"/>
    <sheet name="ESF Agosto" sheetId="39" r:id="rId16"/>
    <sheet name="ER Septiembre" sheetId="40" r:id="rId17"/>
    <sheet name="ESF Septiembre" sheetId="41" r:id="rId18"/>
    <sheet name="ER Octubre" sheetId="42" r:id="rId19"/>
    <sheet name="ESF Octubre" sheetId="43" r:id="rId20"/>
    <sheet name="ER Noviembre" sheetId="44" r:id="rId21"/>
    <sheet name="ESF Noviembre" sheetId="45" r:id="rId22"/>
    <sheet name="ER Acumulado" sheetId="25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0" localSheetId="22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Enero'!$A$1:$C$51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22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5" l="1"/>
  <c r="I31" i="45"/>
  <c r="C41" i="25" l="1"/>
  <c r="C40" i="25"/>
  <c r="C39" i="25"/>
  <c r="C36" i="25"/>
  <c r="C34" i="25"/>
  <c r="C33" i="25"/>
  <c r="C27" i="25"/>
  <c r="C21" i="25"/>
  <c r="C20" i="25"/>
  <c r="C19" i="25"/>
  <c r="C15" i="25"/>
  <c r="C14" i="25"/>
  <c r="C13" i="25"/>
  <c r="C12" i="25"/>
  <c r="I32" i="45"/>
  <c r="D15" i="45"/>
  <c r="D16" i="45"/>
  <c r="D17" i="45"/>
  <c r="D18" i="45"/>
  <c r="D19" i="45"/>
  <c r="H38" i="45"/>
  <c r="G38" i="45"/>
  <c r="I38" i="45" s="1"/>
  <c r="I36" i="45"/>
  <c r="D36" i="45"/>
  <c r="I35" i="45"/>
  <c r="I34" i="45"/>
  <c r="D34" i="45"/>
  <c r="I33" i="45"/>
  <c r="D32" i="45"/>
  <c r="D30" i="45"/>
  <c r="D27" i="45"/>
  <c r="I25" i="45"/>
  <c r="D25" i="45"/>
  <c r="I23" i="45"/>
  <c r="D23" i="45"/>
  <c r="I21" i="45"/>
  <c r="C21" i="45"/>
  <c r="B21" i="45"/>
  <c r="I19" i="45"/>
  <c r="I17" i="45"/>
  <c r="I15" i="45"/>
  <c r="I14" i="45"/>
  <c r="I13" i="45"/>
  <c r="C13" i="45"/>
  <c r="B13" i="45"/>
  <c r="D13" i="45" s="1"/>
  <c r="H11" i="45"/>
  <c r="H27" i="45" s="1"/>
  <c r="H39" i="45" s="1"/>
  <c r="G11" i="45"/>
  <c r="D11" i="45"/>
  <c r="C42" i="44"/>
  <c r="C21" i="44"/>
  <c r="C15" i="44"/>
  <c r="C23" i="44" s="1"/>
  <c r="C28" i="44" s="1"/>
  <c r="C44" i="44" s="1"/>
  <c r="C49" i="44" s="1"/>
  <c r="H38" i="43"/>
  <c r="G38" i="43"/>
  <c r="I38" i="43" s="1"/>
  <c r="I36" i="43"/>
  <c r="D36" i="43"/>
  <c r="I35" i="43"/>
  <c r="I34" i="43"/>
  <c r="D34" i="43"/>
  <c r="I33" i="43"/>
  <c r="I32" i="43"/>
  <c r="D32" i="43"/>
  <c r="I31" i="43"/>
  <c r="D30" i="43"/>
  <c r="D27" i="43"/>
  <c r="I25" i="43"/>
  <c r="D25" i="43"/>
  <c r="I23" i="43"/>
  <c r="D23" i="43"/>
  <c r="I21" i="43"/>
  <c r="C21" i="43"/>
  <c r="B21" i="43"/>
  <c r="I19" i="43"/>
  <c r="D19" i="43"/>
  <c r="D18" i="43"/>
  <c r="I17" i="43"/>
  <c r="D17" i="43"/>
  <c r="D16" i="43"/>
  <c r="I15" i="43"/>
  <c r="D15" i="43"/>
  <c r="I14" i="43"/>
  <c r="I13" i="43"/>
  <c r="C13" i="43"/>
  <c r="B13" i="43"/>
  <c r="D13" i="43" s="1"/>
  <c r="H11" i="43"/>
  <c r="H27" i="43" s="1"/>
  <c r="H39" i="43" s="1"/>
  <c r="G11" i="43"/>
  <c r="D11" i="43"/>
  <c r="C42" i="42"/>
  <c r="C21" i="42"/>
  <c r="C15" i="42"/>
  <c r="C23" i="42" s="1"/>
  <c r="C28" i="42" s="1"/>
  <c r="C44" i="42" s="1"/>
  <c r="C49" i="42" s="1"/>
  <c r="H38" i="41"/>
  <c r="G38" i="41"/>
  <c r="I38" i="41" s="1"/>
  <c r="I36" i="41"/>
  <c r="D36" i="41"/>
  <c r="I35" i="41"/>
  <c r="I34" i="41"/>
  <c r="D34" i="41"/>
  <c r="I33" i="41"/>
  <c r="I32" i="41"/>
  <c r="D32" i="41"/>
  <c r="I31" i="41"/>
  <c r="D30" i="41"/>
  <c r="D27" i="41"/>
  <c r="I25" i="41"/>
  <c r="D25" i="41"/>
  <c r="I23" i="41"/>
  <c r="D23" i="41"/>
  <c r="I21" i="41"/>
  <c r="C21" i="41"/>
  <c r="B21" i="41"/>
  <c r="I19" i="41"/>
  <c r="D19" i="41"/>
  <c r="D18" i="41"/>
  <c r="I17" i="41"/>
  <c r="D17" i="41"/>
  <c r="D16" i="41"/>
  <c r="I15" i="41"/>
  <c r="D15" i="41"/>
  <c r="I14" i="41"/>
  <c r="I13" i="41"/>
  <c r="C13" i="41"/>
  <c r="B13" i="41"/>
  <c r="D13" i="41" s="1"/>
  <c r="H11" i="41"/>
  <c r="H27" i="41" s="1"/>
  <c r="H39" i="41" s="1"/>
  <c r="G11" i="41"/>
  <c r="D11" i="41"/>
  <c r="C42" i="40"/>
  <c r="C21" i="40"/>
  <c r="C15" i="40"/>
  <c r="C23" i="40" s="1"/>
  <c r="C28" i="40" s="1"/>
  <c r="C44" i="40" s="1"/>
  <c r="C49" i="40" s="1"/>
  <c r="H27" i="39"/>
  <c r="H38" i="39"/>
  <c r="G38" i="39"/>
  <c r="I38" i="39" s="1"/>
  <c r="I36" i="39"/>
  <c r="D36" i="39"/>
  <c r="I35" i="39"/>
  <c r="I34" i="39"/>
  <c r="D34" i="39"/>
  <c r="I33" i="39"/>
  <c r="I32" i="39"/>
  <c r="D32" i="39"/>
  <c r="I31" i="39"/>
  <c r="D30" i="39"/>
  <c r="D27" i="39"/>
  <c r="I25" i="39"/>
  <c r="D25" i="39"/>
  <c r="I23" i="39"/>
  <c r="D23" i="39"/>
  <c r="I21" i="39"/>
  <c r="C21" i="39"/>
  <c r="B21" i="39"/>
  <c r="I19" i="39"/>
  <c r="D19" i="39"/>
  <c r="D18" i="39"/>
  <c r="I17" i="39"/>
  <c r="D17" i="39"/>
  <c r="D16" i="39"/>
  <c r="I15" i="39"/>
  <c r="D15" i="39"/>
  <c r="I14" i="39"/>
  <c r="I13" i="39"/>
  <c r="C13" i="39"/>
  <c r="B13" i="39"/>
  <c r="D13" i="39" s="1"/>
  <c r="H11" i="39"/>
  <c r="H39" i="39" s="1"/>
  <c r="G11" i="39"/>
  <c r="D11" i="39"/>
  <c r="C42" i="38"/>
  <c r="C21" i="38"/>
  <c r="C15" i="38"/>
  <c r="C23" i="38" s="1"/>
  <c r="C28" i="38" s="1"/>
  <c r="C44" i="38" s="1"/>
  <c r="C49" i="38" s="1"/>
  <c r="H38" i="37"/>
  <c r="G38" i="37"/>
  <c r="I38" i="37" s="1"/>
  <c r="I36" i="37"/>
  <c r="D36" i="37"/>
  <c r="I35" i="37"/>
  <c r="I34" i="37"/>
  <c r="D34" i="37"/>
  <c r="I33" i="37"/>
  <c r="I32" i="37"/>
  <c r="D32" i="37"/>
  <c r="I31" i="37"/>
  <c r="D30" i="37"/>
  <c r="D27" i="37"/>
  <c r="I25" i="37"/>
  <c r="D25" i="37"/>
  <c r="I23" i="37"/>
  <c r="D23" i="37"/>
  <c r="I21" i="37"/>
  <c r="C21" i="37"/>
  <c r="B21" i="37"/>
  <c r="I19" i="37"/>
  <c r="D19" i="37"/>
  <c r="D18" i="37"/>
  <c r="I17" i="37"/>
  <c r="D17" i="37"/>
  <c r="D16" i="37"/>
  <c r="I15" i="37"/>
  <c r="D15" i="37"/>
  <c r="I14" i="37"/>
  <c r="I13" i="37"/>
  <c r="C13" i="37"/>
  <c r="B13" i="37"/>
  <c r="D13" i="37" s="1"/>
  <c r="H11" i="37"/>
  <c r="H27" i="37" s="1"/>
  <c r="H39" i="37" s="1"/>
  <c r="G11" i="37"/>
  <c r="D11" i="37"/>
  <c r="G27" i="45" l="1"/>
  <c r="I11" i="45"/>
  <c r="B39" i="45"/>
  <c r="D21" i="45"/>
  <c r="C39" i="45"/>
  <c r="G27" i="43"/>
  <c r="I11" i="43"/>
  <c r="B39" i="43"/>
  <c r="D21" i="43"/>
  <c r="C39" i="43"/>
  <c r="G27" i="41"/>
  <c r="I11" i="41"/>
  <c r="B39" i="41"/>
  <c r="D21" i="41"/>
  <c r="C39" i="41"/>
  <c r="G27" i="39"/>
  <c r="I11" i="39"/>
  <c r="B39" i="39"/>
  <c r="D21" i="39"/>
  <c r="C39" i="39"/>
  <c r="G27" i="37"/>
  <c r="I11" i="37"/>
  <c r="B39" i="37"/>
  <c r="D21" i="37"/>
  <c r="C39" i="37"/>
  <c r="C42" i="36"/>
  <c r="C21" i="36"/>
  <c r="C15" i="36"/>
  <c r="C23" i="36" s="1"/>
  <c r="C28" i="36" s="1"/>
  <c r="C44" i="36" s="1"/>
  <c r="C49" i="36" s="1"/>
  <c r="G12" i="35"/>
  <c r="G28" i="35"/>
  <c r="H39" i="35"/>
  <c r="G39" i="35"/>
  <c r="I39" i="35" s="1"/>
  <c r="I37" i="35"/>
  <c r="D37" i="35"/>
  <c r="I36" i="35"/>
  <c r="I35" i="35"/>
  <c r="D35" i="35"/>
  <c r="I34" i="35"/>
  <c r="I33" i="35"/>
  <c r="D33" i="35"/>
  <c r="I32" i="35"/>
  <c r="D31" i="35"/>
  <c r="D28" i="35"/>
  <c r="D26" i="35"/>
  <c r="D24" i="35"/>
  <c r="C22" i="35"/>
  <c r="B22" i="35"/>
  <c r="D20" i="35"/>
  <c r="D19" i="35"/>
  <c r="D18" i="35"/>
  <c r="D17" i="35"/>
  <c r="D16" i="35"/>
  <c r="C14" i="35"/>
  <c r="B14" i="35"/>
  <c r="D14" i="35" s="1"/>
  <c r="H12" i="35"/>
  <c r="H28" i="35" s="1"/>
  <c r="H40" i="35" s="1"/>
  <c r="D12" i="35"/>
  <c r="C43" i="34"/>
  <c r="C22" i="34"/>
  <c r="C16" i="34"/>
  <c r="C24" i="34" s="1"/>
  <c r="C29" i="34" s="1"/>
  <c r="C45" i="34" s="1"/>
  <c r="C50" i="34" s="1"/>
  <c r="D16" i="33"/>
  <c r="I15" i="33"/>
  <c r="I14" i="33"/>
  <c r="H39" i="33"/>
  <c r="G39" i="33"/>
  <c r="I39" i="33" s="1"/>
  <c r="I37" i="33"/>
  <c r="D37" i="33"/>
  <c r="I36" i="33"/>
  <c r="I35" i="33"/>
  <c r="D35" i="33"/>
  <c r="I34" i="33"/>
  <c r="I33" i="33"/>
  <c r="D33" i="33"/>
  <c r="I32" i="33"/>
  <c r="D31" i="33"/>
  <c r="D28" i="33"/>
  <c r="I26" i="33"/>
  <c r="D26" i="33"/>
  <c r="I24" i="33"/>
  <c r="D24" i="33"/>
  <c r="I22" i="33"/>
  <c r="C22" i="33"/>
  <c r="B22" i="33"/>
  <c r="I20" i="33"/>
  <c r="D20" i="33"/>
  <c r="D19" i="33"/>
  <c r="I18" i="33"/>
  <c r="D18" i="33"/>
  <c r="D17" i="33"/>
  <c r="I16" i="33"/>
  <c r="C14" i="33"/>
  <c r="B14" i="33"/>
  <c r="D14" i="33" s="1"/>
  <c r="H12" i="33"/>
  <c r="H28" i="33" s="1"/>
  <c r="H40" i="33" s="1"/>
  <c r="G12" i="33"/>
  <c r="D12" i="33"/>
  <c r="C43" i="32"/>
  <c r="C22" i="32"/>
  <c r="C16" i="32"/>
  <c r="C24" i="32" s="1"/>
  <c r="C29" i="32" s="1"/>
  <c r="C45" i="32" s="1"/>
  <c r="C50" i="32" s="1"/>
  <c r="H39" i="31"/>
  <c r="G39" i="31"/>
  <c r="I39" i="31" s="1"/>
  <c r="I37" i="31"/>
  <c r="D37" i="31"/>
  <c r="I36" i="31"/>
  <c r="I35" i="31"/>
  <c r="D35" i="31"/>
  <c r="I34" i="31"/>
  <c r="I33" i="31"/>
  <c r="D33" i="31"/>
  <c r="I32" i="31"/>
  <c r="D31" i="31"/>
  <c r="D28" i="31"/>
  <c r="I26" i="31"/>
  <c r="D26" i="31"/>
  <c r="I24" i="31"/>
  <c r="D24" i="31"/>
  <c r="I22" i="31"/>
  <c r="C22" i="31"/>
  <c r="B22" i="31"/>
  <c r="I20" i="31"/>
  <c r="D20" i="31"/>
  <c r="D19" i="31"/>
  <c r="I18" i="31"/>
  <c r="D18" i="31"/>
  <c r="D17" i="31"/>
  <c r="I16" i="31"/>
  <c r="C14" i="31"/>
  <c r="B14" i="31"/>
  <c r="D14" i="31" s="1"/>
  <c r="H12" i="31"/>
  <c r="H28" i="31" s="1"/>
  <c r="H40" i="31" s="1"/>
  <c r="G12" i="31"/>
  <c r="D12" i="31"/>
  <c r="C43" i="30"/>
  <c r="C22" i="30"/>
  <c r="C16" i="30"/>
  <c r="C24" i="30" s="1"/>
  <c r="C29" i="30" s="1"/>
  <c r="C45" i="30" s="1"/>
  <c r="C50" i="30" s="1"/>
  <c r="H39" i="29"/>
  <c r="G39" i="29"/>
  <c r="I39" i="29" s="1"/>
  <c r="I37" i="29"/>
  <c r="D37" i="29"/>
  <c r="I36" i="29"/>
  <c r="I35" i="29"/>
  <c r="D35" i="29"/>
  <c r="I34" i="29"/>
  <c r="I33" i="29"/>
  <c r="D33" i="29"/>
  <c r="I32" i="29"/>
  <c r="D31" i="29"/>
  <c r="D28" i="29"/>
  <c r="I26" i="29"/>
  <c r="D26" i="29"/>
  <c r="I24" i="29"/>
  <c r="D24" i="29"/>
  <c r="I22" i="29"/>
  <c r="C22" i="29"/>
  <c r="B22" i="29"/>
  <c r="I20" i="29"/>
  <c r="D20" i="29"/>
  <c r="D19" i="29"/>
  <c r="I18" i="29"/>
  <c r="D18" i="29"/>
  <c r="D17" i="29"/>
  <c r="I16" i="29"/>
  <c r="C14" i="29"/>
  <c r="B14" i="29"/>
  <c r="D14" i="29" s="1"/>
  <c r="H12" i="29"/>
  <c r="H28" i="29" s="1"/>
  <c r="H40" i="29" s="1"/>
  <c r="G12" i="29"/>
  <c r="D12" i="29"/>
  <c r="C43" i="28"/>
  <c r="C22" i="28"/>
  <c r="C16" i="28"/>
  <c r="C24" i="28" s="1"/>
  <c r="C29" i="28" s="1"/>
  <c r="C45" i="28" s="1"/>
  <c r="C50" i="28" s="1"/>
  <c r="H39" i="26"/>
  <c r="G39" i="26"/>
  <c r="I39" i="26" s="1"/>
  <c r="I37" i="26"/>
  <c r="D37" i="26"/>
  <c r="I36" i="26"/>
  <c r="I35" i="26"/>
  <c r="D35" i="26"/>
  <c r="I34" i="26"/>
  <c r="I33" i="26"/>
  <c r="D33" i="26"/>
  <c r="I32" i="26"/>
  <c r="D31" i="26"/>
  <c r="D28" i="26"/>
  <c r="I26" i="26"/>
  <c r="D26" i="26"/>
  <c r="I24" i="26"/>
  <c r="D24" i="26"/>
  <c r="I22" i="26"/>
  <c r="C22" i="26"/>
  <c r="B22" i="26"/>
  <c r="I20" i="26"/>
  <c r="D20" i="26"/>
  <c r="D19" i="26"/>
  <c r="I18" i="26"/>
  <c r="D18" i="26"/>
  <c r="D17" i="26"/>
  <c r="I16" i="26"/>
  <c r="C14" i="26"/>
  <c r="B14" i="26"/>
  <c r="D14" i="26" s="1"/>
  <c r="H12" i="26"/>
  <c r="H28" i="26" s="1"/>
  <c r="H40" i="26" s="1"/>
  <c r="G12" i="26"/>
  <c r="D12" i="26"/>
  <c r="D39" i="45" l="1"/>
  <c r="G39" i="45"/>
  <c r="I39" i="45" s="1"/>
  <c r="I27" i="45"/>
  <c r="D39" i="43"/>
  <c r="G39" i="43"/>
  <c r="I39" i="43" s="1"/>
  <c r="I27" i="43"/>
  <c r="D39" i="41"/>
  <c r="G39" i="41"/>
  <c r="I39" i="41" s="1"/>
  <c r="I27" i="41"/>
  <c r="D39" i="39"/>
  <c r="G39" i="39"/>
  <c r="I39" i="39" s="1"/>
  <c r="I27" i="39"/>
  <c r="D39" i="37"/>
  <c r="G39" i="37"/>
  <c r="I39" i="37" s="1"/>
  <c r="I27" i="37"/>
  <c r="B40" i="35"/>
  <c r="D22" i="35"/>
  <c r="C40" i="35"/>
  <c r="G28" i="33"/>
  <c r="I12" i="33"/>
  <c r="B40" i="33"/>
  <c r="D22" i="33"/>
  <c r="C40" i="33"/>
  <c r="G28" i="31"/>
  <c r="I14" i="31"/>
  <c r="I12" i="31"/>
  <c r="B40" i="31"/>
  <c r="D22" i="31"/>
  <c r="C40" i="31"/>
  <c r="G28" i="29"/>
  <c r="I14" i="29"/>
  <c r="I12" i="29"/>
  <c r="B40" i="29"/>
  <c r="D22" i="29"/>
  <c r="C40" i="29"/>
  <c r="G28" i="26"/>
  <c r="I14" i="26"/>
  <c r="I12" i="26"/>
  <c r="B40" i="26"/>
  <c r="D22" i="26"/>
  <c r="C40" i="26"/>
  <c r="D40" i="35" l="1"/>
  <c r="D40" i="33"/>
  <c r="G40" i="33"/>
  <c r="I40" i="33" s="1"/>
  <c r="I28" i="33"/>
  <c r="D40" i="31"/>
  <c r="G40" i="31"/>
  <c r="I40" i="31" s="1"/>
  <c r="I28" i="31"/>
  <c r="D40" i="29"/>
  <c r="G40" i="29"/>
  <c r="I40" i="29" s="1"/>
  <c r="I28" i="29"/>
  <c r="D40" i="26"/>
  <c r="G40" i="26"/>
  <c r="I40" i="26" s="1"/>
  <c r="I28" i="26"/>
  <c r="H28" i="3" l="1"/>
  <c r="G12" i="3"/>
  <c r="H12" i="3"/>
  <c r="D18" i="3"/>
  <c r="G28" i="3" l="1"/>
  <c r="I12" i="3"/>
  <c r="C43" i="25"/>
  <c r="C37" i="25"/>
  <c r="C35" i="25"/>
  <c r="C32" i="25"/>
  <c r="C22" i="25"/>
  <c r="C16" i="25"/>
  <c r="C24" i="25" s="1"/>
  <c r="C29" i="25" s="1"/>
  <c r="C45" i="25" s="1"/>
  <c r="C50" i="25" s="1"/>
  <c r="C43" i="2" l="1"/>
  <c r="C22" i="2"/>
  <c r="C16" i="2"/>
  <c r="C24" i="2" s="1"/>
  <c r="C29" i="2" s="1"/>
  <c r="C45" i="2" s="1"/>
  <c r="C50" i="2" s="1"/>
  <c r="C43" i="27" l="1"/>
  <c r="C22" i="27"/>
  <c r="C16" i="27"/>
  <c r="C24" i="27" s="1"/>
  <c r="C29" i="27" s="1"/>
  <c r="C45" i="27" s="1"/>
  <c r="C50" i="27" s="1"/>
  <c r="I26" i="3" l="1"/>
  <c r="I24" i="3"/>
  <c r="I22" i="3"/>
  <c r="I20" i="3"/>
  <c r="I18" i="3"/>
  <c r="I16" i="3"/>
  <c r="I14" i="3" l="1"/>
  <c r="D20" i="3"/>
  <c r="D19" i="3"/>
  <c r="H39" i="3" l="1"/>
  <c r="C22" i="3" l="1"/>
  <c r="C14" i="3"/>
  <c r="C40" i="3" l="1"/>
  <c r="G39" i="3" l="1"/>
  <c r="D37" i="3"/>
  <c r="I37" i="3"/>
  <c r="I36" i="3"/>
  <c r="D35" i="3"/>
  <c r="I35" i="3"/>
  <c r="I34" i="3"/>
  <c r="D33" i="3"/>
  <c r="I33" i="3"/>
  <c r="I32" i="3"/>
  <c r="D31" i="3"/>
  <c r="D28" i="3"/>
  <c r="D26" i="3"/>
  <c r="D24" i="3"/>
  <c r="B22" i="3"/>
  <c r="D22" i="3" s="1"/>
  <c r="D17" i="3"/>
  <c r="B14" i="3"/>
  <c r="D14" i="3" s="1"/>
  <c r="D12" i="3"/>
  <c r="G40" i="3" l="1"/>
  <c r="I28" i="3"/>
  <c r="B40" i="3"/>
  <c r="I39" i="3"/>
  <c r="H40" i="3"/>
  <c r="I40" i="3" l="1"/>
  <c r="D40" i="3"/>
  <c r="I28" i="35" l="1"/>
  <c r="G40" i="35"/>
  <c r="I40" i="35" s="1"/>
  <c r="I12" i="35"/>
  <c r="I14" i="35"/>
  <c r="I15" i="35"/>
  <c r="I16" i="35"/>
  <c r="I18" i="35"/>
  <c r="I20" i="35"/>
  <c r="I22" i="35"/>
  <c r="I24" i="35"/>
  <c r="I26" i="35"/>
</calcChain>
</file>

<file path=xl/sharedStrings.xml><?xml version="1.0" encoding="utf-8"?>
<sst xmlns="http://schemas.openxmlformats.org/spreadsheetml/2006/main" count="899" uniqueCount="108">
  <si>
    <t xml:space="preserve">INSTITUTO COLOMBIANO DE CRÉDITO EDUCATIVO Y ESTUDIOS TÉCNICOS EN EL </t>
  </si>
  <si>
    <t>EXTERIOR "MARIANO OSPINA PÉREZ" - ICETEX</t>
  </si>
  <si>
    <t>ESTADO DE RESULTADOS Y OTRO RESULTADO INTEGRAL</t>
  </si>
  <si>
    <t>DEL 01 AL 31 DE ENERO DE 2024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</si>
  <si>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</si>
  <si>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</si>
  <si>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</si>
  <si>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</si>
  <si>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</si>
  <si>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</si>
  <si>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</si>
  <si>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>Obligaciones financieras</t>
  </si>
  <si>
    <t>Titulos emitidos</t>
  </si>
  <si>
    <t>Cuentas inactivas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</si>
  <si>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</si>
  <si>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</si>
  <si>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</si>
  <si>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</si>
  <si>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</si>
  <si>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</si>
  <si>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</si>
  <si>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</si>
  <si>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>Beneficios a Empleados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</si>
  <si>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</si>
  <si>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</si>
  <si>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</si>
  <si>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</si>
  <si>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</si>
  <si>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</si>
  <si>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</si>
  <si>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</si>
  <si>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</si>
  <si>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ESTADO DE SITUACIÓN FINANCIERA AL 31 DE ENERO DE  2024 Y 31 DE DICIEMBRE DE 2023</t>
  </si>
  <si>
    <t>Al</t>
  </si>
  <si>
    <t>ACTIVOS</t>
  </si>
  <si>
    <t>Enero 31
de  2024</t>
  </si>
  <si>
    <t>Diciembre 31
de  2023</t>
  </si>
  <si>
    <t>Variacion</t>
  </si>
  <si>
    <t>PASIVOS</t>
  </si>
  <si>
    <t>EFECTIVO Y EQUIVALENTES DEL EFECTIVO</t>
  </si>
  <si>
    <t>TÍTULOS DE INVERSIÓN EN CIRCULACIÓN</t>
  </si>
  <si>
    <t>ACTIVOS FINANCIEROS DE INVERSIÓN</t>
  </si>
  <si>
    <t>Títulos de Ahorro Educativo TAE</t>
  </si>
  <si>
    <t>Depósitos Especiales</t>
  </si>
  <si>
    <t>Inversiones negociables</t>
  </si>
  <si>
    <t>Bonos Sociales</t>
  </si>
  <si>
    <t>Inversiones hasta el vencimiento</t>
  </si>
  <si>
    <t>Inversiones Costo Amortizado</t>
  </si>
  <si>
    <t>OBLIGACIONES FINANCIERAS</t>
  </si>
  <si>
    <t>Inversiones disponible para la venta</t>
  </si>
  <si>
    <t>Provisión inversiones disponibles para la venta</t>
  </si>
  <si>
    <t xml:space="preserve">CUENTAS POR PAGAR </t>
  </si>
  <si>
    <t>CARTERA DE CRÉDITO Y OPERACIONES DE LEASING FINANCIERO</t>
  </si>
  <si>
    <t>BENEFICIOS A EMPLEADOS</t>
  </si>
  <si>
    <t xml:space="preserve">   Créditos y operaciones de leasing financiero de consumo, otras garantías</t>
  </si>
  <si>
    <t>PASIVOS ESTIMADOS</t>
  </si>
  <si>
    <t>Menos: Deterioro</t>
  </si>
  <si>
    <t>OTROS PASIVOS NO FINANCIEROS</t>
  </si>
  <si>
    <t>OTRAS CUENTAS POR COBRAR, NETO</t>
  </si>
  <si>
    <t>Total pasivos</t>
  </si>
  <si>
    <t>PATRIMONIO</t>
  </si>
  <si>
    <t>PROPIEDADES, PLANTA Y EQUIPO, NETO</t>
  </si>
  <si>
    <t>CAPITAL FISCAL</t>
  </si>
  <si>
    <t>PROPIEDADES DE INVERSION, NETO</t>
  </si>
  <si>
    <t>RESERVAS LEGALES</t>
  </si>
  <si>
    <t>AJUSTES EN LA APLICACIÓN POR PRIMERA VEZ</t>
  </si>
  <si>
    <t>ACTIVOS INTANGIBLES</t>
  </si>
  <si>
    <t>OTRO RESULTADO INTEGRAL</t>
  </si>
  <si>
    <t>RESULTADO EJERCICIOS ANTERIORES</t>
  </si>
  <si>
    <t>OTROS ACTIVOS NO FINANCIEROS, NETO</t>
  </si>
  <si>
    <t>Total patrimonio</t>
  </si>
  <si>
    <t>Total de activos</t>
  </si>
  <si>
    <t>Total pasivo y patrimonio</t>
  </si>
  <si>
    <t>DEL 01 AL 29 DE FEBRERO DE 2024</t>
  </si>
  <si>
    <t>ESTADO DE SITUACIÓN FINANCIERA AL 29 DE FEBRERO Y 31 DE ENERO DE  2024</t>
  </si>
  <si>
    <t>Febrero 29
de  2024</t>
  </si>
  <si>
    <t>DEL 01 AL 31 DE MARZO DE 2024</t>
  </si>
  <si>
    <t>ESTADO DE SITUACIÓN FINANCIERA AL 31 DE MARZO Y 29 DE FEBRERO DE  2024</t>
  </si>
  <si>
    <t>Marzo 31
de  2024</t>
  </si>
  <si>
    <t>DEL 01 AL 30 DE ABRIL DE 2024</t>
  </si>
  <si>
    <t>ESTADO DE SITUACIÓN FINANCIERA AL 30 DE ABRIL Y 31 DE MARZO DE  2024</t>
  </si>
  <si>
    <t>Abril 30
de  2024</t>
  </si>
  <si>
    <t>DEL 01 AL 31 DE MAYO DE 2024</t>
  </si>
  <si>
    <t>ESTADO DE SITUACIÓN FINANCIERA AL 31 DE MAYO Y 30 DE ABRIL DE  2024</t>
  </si>
  <si>
    <t>Mayo 31
de  2024</t>
  </si>
  <si>
    <t>DEL 01 AL 30 DE JUNIO DE 2024</t>
  </si>
  <si>
    <t>ESTADO DE SITUACIÓN FINANCIERA AL 30 DE JUNIO Y 31 DE MAYO  2024</t>
  </si>
  <si>
    <t>Junio 30
de  2024</t>
  </si>
  <si>
    <t>DEL 01 AL 31 DE JULIO DE 2024</t>
  </si>
  <si>
    <t>ESTADO DE SITUACIÓN FINANCIERA AL 31 DE JULIO Y 30 DE JUNIO DE  2024</t>
  </si>
  <si>
    <t>Julio 31
de  2024</t>
  </si>
  <si>
    <t xml:space="preserve">Obligaciones financieras </t>
  </si>
  <si>
    <t xml:space="preserve">Titulos emitidos </t>
  </si>
  <si>
    <t>DEL 01 AL 31 DE AGOSTO DE 2024</t>
  </si>
  <si>
    <t>ESTADO DE SITUACIÓN FINANCIERA AL 31 DE AGOSTO Y 31 DE JULIO DE  2024</t>
  </si>
  <si>
    <t>Agosto 31
de  2024</t>
  </si>
  <si>
    <t xml:space="preserve">Bonos </t>
  </si>
  <si>
    <t>DEL 01 AL 30 DE SEPTIEMBRE DE 2024</t>
  </si>
  <si>
    <t>ESTADO DE SITUACIÓN FINANCIERA AL 30 DE SEPTIEMBRE Y 31 DE AGOSTO DE  2024</t>
  </si>
  <si>
    <t>Septiembre 30
de  2024</t>
  </si>
  <si>
    <t>OBLIGACIONES LABORALES</t>
  </si>
  <si>
    <t>DEL 01 AL 31 DE OCTUBRE DE 2024</t>
  </si>
  <si>
    <t>ESTADO DE SITUACIÓN FINANCIERA AL 31 DE OCTUBRE Y 30 DE SEPTIEMBRE DE  2024</t>
  </si>
  <si>
    <t>Octubre 31
de  2024</t>
  </si>
  <si>
    <t>DEL 01 AL 30 DE NOVIEMBRE DE 2024</t>
  </si>
  <si>
    <t>ESTADO DE SITUACIÓN FINANCIERA AL 30 DE NOVIEMBRE Y 31 DE OCTUBRE DE  2024</t>
  </si>
  <si>
    <t>Noviembre 30 
de  2024</t>
  </si>
  <si>
    <t>DEL 01 DE ENERO AL 30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</si>
</sst>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&quot;$&quot;#,##0.00;[Red]\-&quot;$&quot;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._.* #,##0_)_%;_._.* \(#,##0\)_%;_._.* \ _)_%"/>
    <numFmt numFmtId="169" formatCode="_._.* #,##0.0_)_%;_._.* \(#,##0.0\)_%;_._.* \ _)_%"/>
    <numFmt numFmtId="170" formatCode="_._.&quot;$&quot;* #,##0_)_%;_._.&quot;$&quot;* \(#,##0\)_%;_._.&quot;$&quot;* \ _)_%"/>
    <numFmt numFmtId="171" formatCode="_._.&quot;$&quot;* #,##0.0_)_%;_._.&quot;$&quot;* \(#,##0.0\)_%;_._.&quot;$&quot;* \ _)_%"/>
    <numFmt numFmtId="172" formatCode="_(* #,##0.0_);_(* \(#,##0.0\);_(* &quot;-&quot;?_);_(@_)"/>
    <numFmt numFmtId="173" formatCode="_-* #,##0.0_-;\-* #,##0.0_-;_-* &quot;-&quot;?_-;_-@_-"/>
    <numFmt numFmtId="174" formatCode="_._.* #,##0_)_%;_._.* \(#,##0\)_%;_._.* 0_)_%;_._.@_)_%"/>
    <numFmt numFmtId="175" formatCode="_._.* #,###\-_)_%;_._.* \(#,###\-\)_%;_._.* \-_)_%;_._.@_)_%"/>
    <numFmt numFmtId="176" formatCode="_._.* #,###\-_)_%;_._.* \(#,###\-\)_%;_._.* \-\ \ \ \ \ \ \ \ _)_%;_._.@_)_%"/>
    <numFmt numFmtId="177" formatCode="_(* #,##0.0_);_(* \(#,##0.0\);_(* &quot;-&quot;??_);_(@_)"/>
    <numFmt numFmtId="178" formatCode="_(&quot;$&quot;\ * #,##0.0_);_(&quot;$&quot;\ * \(#,##0.0\);_(&quot;$&quot;\ * &quot;-&quot;?_);_(@_)"/>
    <numFmt numFmtId="179" formatCode="#,##0.0_);\(#,##0.0\)"/>
    <numFmt numFmtId="180" formatCode="_-&quot;$&quot;\ * #,##0.0_-;\-&quot;$&quot;\ * #,##0.0_-;_-&quot;$&quot;\ * &quot;-&quot;?_-;_-@_-"/>
    <numFmt numFmtId="181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Fill="0" applyBorder="0" applyAlignment="0" applyProtection="0">
      <protection locked="0"/>
    </xf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3" fillId="0" borderId="0"/>
    <xf numFmtId="175" fontId="4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91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9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71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9" fontId="10" fillId="0" borderId="0" xfId="2" applyNumberFormat="1" applyFont="1" applyAlignment="1">
      <alignment horizontal="right" vertical="center"/>
    </xf>
    <xf numFmtId="168" fontId="10" fillId="0" borderId="0" xfId="2" applyFont="1" applyAlignment="1">
      <alignment horizontal="right" vertical="center"/>
    </xf>
    <xf numFmtId="169" fontId="10" fillId="0" borderId="0" xfId="3" applyNumberFormat="1" applyFont="1" applyAlignment="1">
      <alignment vertical="center"/>
    </xf>
    <xf numFmtId="179" fontId="10" fillId="0" borderId="0" xfId="3" applyNumberFormat="1" applyFont="1" applyAlignment="1" applyProtection="1">
      <alignment vertical="center"/>
      <protection locked="0"/>
    </xf>
    <xf numFmtId="174" fontId="10" fillId="0" borderId="0" xfId="4" applyFont="1" applyAlignment="1">
      <alignment vertical="center"/>
    </xf>
    <xf numFmtId="179" fontId="10" fillId="0" borderId="0" xfId="2" applyNumberFormat="1" applyFont="1" applyAlignment="1">
      <alignment vertical="center"/>
    </xf>
    <xf numFmtId="169" fontId="10" fillId="0" borderId="0" xfId="2" applyNumberFormat="1" applyFont="1" applyFill="1" applyAlignment="1">
      <alignment vertical="center"/>
    </xf>
    <xf numFmtId="177" fontId="10" fillId="0" borderId="0" xfId="6" applyNumberFormat="1" applyFont="1" applyAlignment="1">
      <alignment vertical="center"/>
    </xf>
    <xf numFmtId="169" fontId="13" fillId="0" borderId="0" xfId="2" applyNumberFormat="1" applyFont="1" applyAlignment="1">
      <alignment vertical="center"/>
    </xf>
    <xf numFmtId="177" fontId="13" fillId="0" borderId="0" xfId="6" applyNumberFormat="1" applyFont="1" applyAlignment="1">
      <alignment vertical="center"/>
    </xf>
    <xf numFmtId="168" fontId="14" fillId="0" borderId="0" xfId="1" applyNumberFormat="1" applyFont="1" applyAlignment="1" applyProtection="1">
      <alignment vertical="center"/>
    </xf>
    <xf numFmtId="169" fontId="14" fillId="0" borderId="0" xfId="2" applyNumberFormat="1" applyFont="1" applyAlignment="1">
      <alignment vertical="center"/>
    </xf>
    <xf numFmtId="169" fontId="13" fillId="0" borderId="0" xfId="2" applyNumberFormat="1" applyFont="1" applyAlignment="1">
      <alignment horizontal="right" vertical="center"/>
    </xf>
    <xf numFmtId="179" fontId="13" fillId="0" borderId="0" xfId="2" applyNumberFormat="1" applyFont="1" applyAlignment="1">
      <alignment vertical="center"/>
    </xf>
    <xf numFmtId="169" fontId="10" fillId="0" borderId="0" xfId="1" applyNumberFormat="1" applyFont="1" applyAlignment="1" applyProtection="1">
      <alignment vertical="center"/>
    </xf>
    <xf numFmtId="169" fontId="15" fillId="0" borderId="0" xfId="2" applyNumberFormat="1" applyFont="1" applyAlignment="1">
      <alignment vertical="center"/>
    </xf>
    <xf numFmtId="166" fontId="10" fillId="0" borderId="0" xfId="1" applyNumberFormat="1" applyFont="1" applyAlignment="1" applyProtection="1">
      <alignment vertical="center"/>
    </xf>
    <xf numFmtId="168" fontId="10" fillId="0" borderId="0" xfId="2" applyFont="1" applyAlignment="1">
      <alignment vertical="center"/>
    </xf>
    <xf numFmtId="179" fontId="10" fillId="0" borderId="0" xfId="2" applyNumberFormat="1" applyFont="1" applyAlignment="1">
      <alignment horizontal="right" vertical="center"/>
    </xf>
    <xf numFmtId="176" fontId="10" fillId="0" borderId="0" xfId="5" applyNumberFormat="1" applyFont="1" applyAlignment="1">
      <alignment vertical="center"/>
    </xf>
    <xf numFmtId="179" fontId="10" fillId="0" borderId="0" xfId="5" applyNumberFormat="1" applyFont="1" applyAlignment="1">
      <alignment vertical="center"/>
    </xf>
    <xf numFmtId="169" fontId="16" fillId="0" borderId="0" xfId="2" applyNumberFormat="1" applyFont="1" applyAlignment="1">
      <alignment vertical="center"/>
    </xf>
    <xf numFmtId="170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9" fontId="17" fillId="0" borderId="0" xfId="2" applyNumberFormat="1" applyFont="1" applyAlignment="1">
      <alignment horizontal="right" vertical="center"/>
    </xf>
    <xf numFmtId="171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9" fontId="13" fillId="0" borderId="0" xfId="2" applyNumberFormat="1" applyFont="1" applyFill="1" applyAlignment="1">
      <alignment vertical="center"/>
    </xf>
    <xf numFmtId="169" fontId="10" fillId="0" borderId="0" xfId="1" applyNumberFormat="1" applyFont="1" applyAlignment="1" applyProtection="1">
      <alignment horizontal="left" vertical="center"/>
    </xf>
    <xf numFmtId="171" fontId="10" fillId="0" borderId="0" xfId="3" applyNumberFormat="1" applyFont="1" applyFill="1" applyAlignment="1" applyProtection="1">
      <alignment vertical="center"/>
      <protection locked="0"/>
    </xf>
    <xf numFmtId="172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71" fontId="10" fillId="0" borderId="0" xfId="1" applyNumberFormat="1" applyFont="1" applyAlignment="1" applyProtection="1">
      <alignment horizontal="left" vertical="center"/>
    </xf>
    <xf numFmtId="178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3" fontId="10" fillId="0" borderId="0" xfId="1" applyNumberFormat="1" applyFont="1" applyAlignment="1" applyProtection="1">
      <alignment vertical="center"/>
    </xf>
    <xf numFmtId="170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164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164" fontId="23" fillId="3" borderId="0" xfId="1" applyNumberFormat="1" applyFont="1" applyFill="1" applyAlignment="1" applyProtection="1">
      <alignment horizontal="right" vertical="center"/>
    </xf>
    <xf numFmtId="169" fontId="20" fillId="3" borderId="0" xfId="1" applyNumberFormat="1" applyFont="1" applyFill="1" applyAlignment="1" applyProtection="1">
      <alignment horizontal="justify" vertical="center" wrapText="1"/>
    </xf>
    <xf numFmtId="173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71" fontId="24" fillId="0" borderId="0" xfId="3" applyNumberFormat="1" applyFont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73" fontId="10" fillId="0" borderId="0" xfId="2" applyNumberFormat="1" applyFont="1" applyAlignment="1">
      <alignment vertical="center"/>
    </xf>
    <xf numFmtId="180" fontId="10" fillId="0" borderId="0" xfId="1" applyNumberFormat="1" applyFont="1" applyAlignment="1" applyProtection="1">
      <alignment vertical="center"/>
    </xf>
    <xf numFmtId="181" fontId="10" fillId="0" borderId="0" xfId="7" applyNumberFormat="1" applyFont="1" applyAlignment="1" applyProtection="1">
      <alignment vertical="center"/>
    </xf>
    <xf numFmtId="165" fontId="10" fillId="0" borderId="0" xfId="7" applyFont="1" applyFill="1" applyAlignment="1" applyProtection="1">
      <alignment vertical="center"/>
    </xf>
    <xf numFmtId="171" fontId="24" fillId="0" borderId="0" xfId="3" applyNumberFormat="1" applyFont="1" applyFill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177" fontId="10" fillId="0" borderId="0" xfId="6" applyNumberFormat="1" applyFont="1" applyAlignment="1">
      <alignment horizontal="center" vertical="center"/>
    </xf>
    <xf numFmtId="173" fontId="10" fillId="0" borderId="0" xfId="1" applyNumberFormat="1" applyFont="1" applyFill="1" applyAlignment="1" applyProtection="1">
      <alignment vertical="center" wrapText="1"/>
    </xf>
    <xf numFmtId="176" fontId="10" fillId="0" borderId="0" xfId="5" applyNumberFormat="1" applyFont="1" applyAlignment="1">
      <alignment horizontal="right" vertical="center"/>
    </xf>
    <xf numFmtId="177" fontId="10" fillId="0" borderId="0" xfId="6" applyNumberFormat="1" applyFont="1" applyAlignment="1">
      <alignment horizontal="right" vertical="center"/>
    </xf>
    <xf numFmtId="177" fontId="15" fillId="0" borderId="0" xfId="6" applyNumberFormat="1" applyFont="1" applyAlignment="1">
      <alignment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9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illares 2 2" xfId="8" xr:uid="{12082FB7-5751-4B79-9677-1AA714AC70DD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externalLink" Target="externalLinks/externalLink1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27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17.xml"/><Relationship Id="rId45" Type="http://schemas.openxmlformats.org/officeDocument/2006/relationships/externalLink" Target="externalLinks/externalLink22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25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46" Type="http://schemas.openxmlformats.org/officeDocument/2006/relationships/externalLink" Target="externalLinks/externalLink2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8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49" Type="http://schemas.openxmlformats.org/officeDocument/2006/relationships/externalLink" Target="externalLinks/externalLink26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8.xml"/><Relationship Id="rId44" Type="http://schemas.openxmlformats.org/officeDocument/2006/relationships/externalLink" Target="externalLinks/externalLink21.xml"/><Relationship Id="rId5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50B7FCA-1C49-441D-B0CB-6FAEB164B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EFF1601-BC59-45FD-B7AB-74E4E9DF7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8D015BD-0090-4551-BFD0-ACBB1AD24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4E599DC-F704-4F3F-82C3-E2C625037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E72C6C0-CA4E-4427-ABD1-563CAFAB0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171450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1288BF2-EFEB-4463-844C-4C1A705E1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76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399079C-6B1B-49E0-B9EE-C044CCDE0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1D648A6-7DAF-42E1-8C6F-804B8E71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05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171450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404C476-B858-4E9A-ABF8-347E2A54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76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A5C8295-99FB-4E3D-9BF3-E503E272B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7351703-D78B-4B37-9A73-721477148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05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171450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23AB83D4-8417-451A-8EC5-BD36CC1C5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76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A28BA91-CA99-414E-8441-99B9C7D23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28B4914-8480-47B1-93B0-118FE4DB0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05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171450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EDB848ED-E079-4686-9912-A01782A1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76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E99D447-B9DB-437C-915F-E6E80D2AF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1B5B22E-8EF1-4B9F-9D0A-1D7D7DB8D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05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171450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1975B62-2818-4931-B091-B5CDB0AC9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76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EE2B4BA-588E-4534-B339-0C63B9688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FA903A4-8C2B-49FB-B111-0F48EB35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8452F0D-4052-4BBC-B91D-862DF85F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48AD034D-CA43-4516-90E2-2B16A275F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750F9A8-8589-459C-9DF3-C960474DE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2CECBBBD-A275-4949-988F-D3356590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9CB06C5-C469-41E2-8188-13F59C730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96BEBE63-9E01-4262-A599-A3A47050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3BF6DD5F-23C2-44DD-8BF1-FD3A30B31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FE1A487-659F-466C-B9C3-3E253A687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5841B69-71D5-4941-A4BA-C2C12478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CB4665EB-CCD8-45AA-937C-1A603AAED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etex-my.sharepoint.com/personal/vamaya_icetex_gov_co/Documents/BACKUP%202024/BALANCES%20DE%20PUBLICACION/Formulacion%20EF%20publicacion.xlsx" TargetMode="External"/><Relationship Id="rId1" Type="http://schemas.openxmlformats.org/officeDocument/2006/relationships/externalLinkPath" Target="Formulacion%20EF%20public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>
        <row r="31">
          <cell r="C31"/>
        </row>
        <row r="34">
          <cell r="C34"/>
        </row>
        <row r="36">
          <cell r="C36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view="pageBreakPreview" topLeftCell="A27" zoomScaleNormal="90" zoomScaleSheetLayoutView="100" workbookViewId="0">
      <selection activeCell="C37" sqref="C37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3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45292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96458.2</v>
      </c>
    </row>
    <row r="13" spans="1:9" x14ac:dyDescent="0.25">
      <c r="A13" s="54" t="s">
        <v>7</v>
      </c>
      <c r="C13" s="10">
        <v>0</v>
      </c>
      <c r="G13" s="60"/>
      <c r="I13" s="61"/>
    </row>
    <row r="14" spans="1:9" x14ac:dyDescent="0.25">
      <c r="A14" s="54" t="s">
        <v>8</v>
      </c>
      <c r="C14" s="10">
        <v>8504.1</v>
      </c>
    </row>
    <row r="15" spans="1:9" ht="13.5" customHeight="1" x14ac:dyDescent="0.25">
      <c r="A15" s="54" t="s">
        <v>9</v>
      </c>
      <c r="C15" s="22">
        <v>1791.4</v>
      </c>
      <c r="G15" s="60"/>
    </row>
    <row r="16" spans="1:9" ht="13.5" customHeight="1" x14ac:dyDescent="0.25">
      <c r="A16" s="51"/>
      <c r="C16" s="12">
        <f>SUM(C12:C15)</f>
        <v>106753.7</v>
      </c>
      <c r="G16" s="60"/>
    </row>
    <row r="17" spans="1:7" x14ac:dyDescent="0.25">
      <c r="A17" s="53"/>
      <c r="C17" s="10"/>
    </row>
    <row r="18" spans="1:7" x14ac:dyDescent="0.25">
      <c r="A18" s="11" t="s">
        <v>10</v>
      </c>
      <c r="G18" s="60"/>
    </row>
    <row r="19" spans="1:7" x14ac:dyDescent="0.25">
      <c r="A19" s="54" t="s">
        <v>11</v>
      </c>
      <c r="C19" s="10">
        <v>7980.6</v>
      </c>
    </row>
    <row r="20" spans="1:7" x14ac:dyDescent="0.25">
      <c r="A20" s="54" t="s">
        <v>12</v>
      </c>
      <c r="C20" s="10">
        <v>7220.9</v>
      </c>
    </row>
    <row r="21" spans="1:7" ht="17.25" x14ac:dyDescent="0.25">
      <c r="A21" s="54" t="s">
        <v>13</v>
      </c>
      <c r="C21" s="22">
        <v>25.9</v>
      </c>
      <c r="G21" s="60"/>
    </row>
    <row r="22" spans="1:7" x14ac:dyDescent="0.25">
      <c r="A22" s="11"/>
      <c r="C22" s="12">
        <f>SUM(C19:C21)</f>
        <v>15227.4</v>
      </c>
      <c r="G22" s="60"/>
    </row>
    <row r="23" spans="1:7" x14ac:dyDescent="0.25">
      <c r="A23" s="11"/>
      <c r="C23" s="10"/>
    </row>
    <row r="24" spans="1:7" x14ac:dyDescent="0.25">
      <c r="A24" s="11" t="s">
        <v>14</v>
      </c>
      <c r="C24" s="10">
        <f>SUM(C16-C22)</f>
        <v>91526.3</v>
      </c>
      <c r="D24" s="62"/>
    </row>
    <row r="25" spans="1:7" x14ac:dyDescent="0.25">
      <c r="A25" s="11"/>
      <c r="C25" s="10"/>
      <c r="G25" s="89"/>
    </row>
    <row r="26" spans="1:7" x14ac:dyDescent="0.25">
      <c r="A26" s="11" t="s">
        <v>15</v>
      </c>
      <c r="C26" s="10"/>
      <c r="G26" s="89"/>
    </row>
    <row r="27" spans="1:7" ht="17.25" x14ac:dyDescent="0.25">
      <c r="A27" s="11" t="s">
        <v>16</v>
      </c>
      <c r="C27" s="22">
        <v>36315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17</v>
      </c>
      <c r="C29" s="10">
        <f>+C24-C27</f>
        <v>55211.3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18</v>
      </c>
      <c r="C33" s="10">
        <v>33379.800000000003</v>
      </c>
      <c r="E33" s="66"/>
      <c r="F33" s="67"/>
      <c r="G33" s="67"/>
    </row>
    <row r="34" spans="1:7" x14ac:dyDescent="0.25">
      <c r="A34" s="11" t="s">
        <v>19</v>
      </c>
      <c r="C34" s="10">
        <v>30.4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20</v>
      </c>
      <c r="C36" s="10">
        <v>11957.4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21</v>
      </c>
      <c r="E38" s="66"/>
      <c r="F38" s="68"/>
      <c r="G38" s="68"/>
    </row>
    <row r="39" spans="1:7" x14ac:dyDescent="0.25">
      <c r="A39" s="11" t="s">
        <v>22</v>
      </c>
      <c r="C39" s="10">
        <v>1937</v>
      </c>
      <c r="E39" s="66"/>
      <c r="F39" s="68"/>
      <c r="G39" s="68"/>
    </row>
    <row r="40" spans="1:7" x14ac:dyDescent="0.25">
      <c r="A40" s="11" t="s">
        <v>23</v>
      </c>
      <c r="C40" s="10">
        <v>1093.2</v>
      </c>
      <c r="E40" s="66"/>
      <c r="F40" s="67"/>
      <c r="G40" s="68"/>
    </row>
    <row r="41" spans="1:7" x14ac:dyDescent="0.25">
      <c r="A41" s="11" t="s">
        <v>24</v>
      </c>
      <c r="C41" s="10">
        <v>8793.7000000000007</v>
      </c>
      <c r="E41" s="66"/>
      <c r="F41" s="67"/>
      <c r="G41" s="67"/>
    </row>
    <row r="42" spans="1:7" ht="17.25" x14ac:dyDescent="0.25">
      <c r="A42" s="11" t="s">
        <v>25</v>
      </c>
      <c r="C42" s="50">
        <v>5571.4</v>
      </c>
      <c r="D42" s="28"/>
      <c r="E42" s="66"/>
      <c r="F42" s="69"/>
      <c r="G42" s="69"/>
    </row>
    <row r="43" spans="1:7" x14ac:dyDescent="0.25">
      <c r="A43" s="11"/>
      <c r="C43" s="10">
        <f>SUM(C39:C42)</f>
        <v>17395.300000000003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26</v>
      </c>
      <c r="C45" s="10">
        <f>+C29+C33+C34+C36-C43</f>
        <v>83183.599999999991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27</v>
      </c>
      <c r="B47" s="77"/>
      <c r="C47" s="10"/>
    </row>
    <row r="48" spans="1:7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83183.599999999991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04C68-3413-46E5-A894-D789A4D75D60}">
  <dimension ref="A1:I144"/>
  <sheetViews>
    <sheetView topLeftCell="B1" workbookViewId="0">
      <selection activeCell="F16" sqref="F1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83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90" t="s">
        <v>33</v>
      </c>
      <c r="C9" s="90"/>
      <c r="D9" s="90"/>
      <c r="G9" s="90" t="s">
        <v>33</v>
      </c>
      <c r="H9" s="90"/>
      <c r="I9" s="90"/>
    </row>
    <row r="10" spans="1:9" s="2" customFormat="1" ht="33" x14ac:dyDescent="0.25">
      <c r="A10" s="37" t="s">
        <v>34</v>
      </c>
      <c r="B10" s="42" t="s">
        <v>84</v>
      </c>
      <c r="C10" s="42" t="s">
        <v>81</v>
      </c>
      <c r="D10" s="42" t="s">
        <v>37</v>
      </c>
      <c r="F10" s="37" t="s">
        <v>38</v>
      </c>
      <c r="G10" s="42" t="s">
        <v>84</v>
      </c>
      <c r="H10" s="42" t="s">
        <v>81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434419.7</v>
      </c>
      <c r="C12" s="12">
        <v>280634.59999999998</v>
      </c>
      <c r="D12" s="12">
        <f>+B12-C12</f>
        <v>153785.10000000003</v>
      </c>
      <c r="F12" s="13" t="s">
        <v>40</v>
      </c>
      <c r="G12" s="14">
        <f>+G14+G15+G16</f>
        <v>889158</v>
      </c>
      <c r="H12" s="14">
        <f>+H14+H15+H16</f>
        <v>883326.1</v>
      </c>
      <c r="I12" s="17">
        <f>+G12-H12</f>
        <v>5831.9000000000233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797187.9</v>
      </c>
      <c r="C14" s="16">
        <f>SUM(C16:C20)</f>
        <v>715411.3</v>
      </c>
      <c r="D14" s="16">
        <f>+B14-C14</f>
        <v>81776.599999999977</v>
      </c>
      <c r="F14" s="13" t="s">
        <v>42</v>
      </c>
      <c r="G14" s="12">
        <v>1001.3</v>
      </c>
      <c r="H14" s="12">
        <v>1001.3</v>
      </c>
      <c r="I14" s="17">
        <f>+G14-H14</f>
        <v>0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0">
        <v>54795.199999999997</v>
      </c>
      <c r="H15" s="10">
        <v>54764.6</v>
      </c>
      <c r="I15" s="17">
        <f>+G15-H15</f>
        <v>30.599999999998545</v>
      </c>
    </row>
    <row r="16" spans="1:9" x14ac:dyDescent="0.25">
      <c r="A16" s="11" t="s">
        <v>44</v>
      </c>
      <c r="B16" s="33">
        <v>0</v>
      </c>
      <c r="C16" s="33">
        <v>0</v>
      </c>
      <c r="D16" s="21">
        <f t="shared" ref="D16:D18" si="0">+B16-C16</f>
        <v>0</v>
      </c>
      <c r="E16" s="18"/>
      <c r="F16" s="5" t="s">
        <v>96</v>
      </c>
      <c r="G16" s="10">
        <v>833361.5</v>
      </c>
      <c r="H16" s="10">
        <v>827560.2</v>
      </c>
      <c r="I16" s="17">
        <f>+G16-H16</f>
        <v>5801.3000000000466</v>
      </c>
    </row>
    <row r="17" spans="1:9" x14ac:dyDescent="0.25">
      <c r="A17" s="11" t="s">
        <v>46</v>
      </c>
      <c r="B17" s="20">
        <v>947.1</v>
      </c>
      <c r="C17" s="20">
        <v>940.8</v>
      </c>
      <c r="D17" s="10">
        <f t="shared" si="0"/>
        <v>6.3000000000000682</v>
      </c>
      <c r="E17" s="18"/>
      <c r="G17" s="10"/>
      <c r="H17" s="10"/>
      <c r="I17" s="19"/>
    </row>
    <row r="18" spans="1:9" x14ac:dyDescent="0.25">
      <c r="A18" s="5" t="s">
        <v>47</v>
      </c>
      <c r="B18" s="20">
        <v>796240.8</v>
      </c>
      <c r="C18" s="20">
        <v>714470.5</v>
      </c>
      <c r="D18" s="10">
        <f t="shared" si="0"/>
        <v>81770.300000000047</v>
      </c>
      <c r="E18" s="18"/>
      <c r="F18" s="83" t="s">
        <v>48</v>
      </c>
      <c r="G18" s="10">
        <v>1257129.7</v>
      </c>
      <c r="H18" s="10">
        <v>1063046.8</v>
      </c>
      <c r="I18" s="10">
        <f>+G18-H18</f>
        <v>194082.89999999991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83" t="s">
        <v>51</v>
      </c>
      <c r="G20" s="10">
        <v>50263.1</v>
      </c>
      <c r="H20" s="10">
        <v>51864.7</v>
      </c>
      <c r="I20" s="10">
        <f>+G20-H20</f>
        <v>-1601.5999999999985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x14ac:dyDescent="0.25">
      <c r="A22" s="11" t="s">
        <v>52</v>
      </c>
      <c r="B22" s="10">
        <f>+B24+B26</f>
        <v>8300677.5999999996</v>
      </c>
      <c r="C22" s="10">
        <f>SUM(C24:C26)</f>
        <v>8300284.5999999996</v>
      </c>
      <c r="D22" s="10">
        <f>+B22-C22</f>
        <v>393</v>
      </c>
      <c r="E22" s="18"/>
      <c r="F22" s="83" t="s">
        <v>53</v>
      </c>
      <c r="G22" s="14">
        <v>3740.6</v>
      </c>
      <c r="H22" s="14">
        <v>3584.3</v>
      </c>
      <c r="I22" s="10">
        <f>+G22-H22</f>
        <v>156.29999999999973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10346246.1</v>
      </c>
      <c r="C24" s="10">
        <v>10316094.699999999</v>
      </c>
      <c r="D24" s="10">
        <f>+B24-C24</f>
        <v>30151.400000000373</v>
      </c>
      <c r="E24" s="18"/>
      <c r="F24" s="11" t="s">
        <v>55</v>
      </c>
      <c r="G24" s="10">
        <v>1529.6</v>
      </c>
      <c r="H24" s="10">
        <v>1523.3</v>
      </c>
      <c r="I24" s="10">
        <f>+G24-H24</f>
        <v>6.2999999999999545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-2045568.5</v>
      </c>
      <c r="C26" s="10">
        <v>-2015810.1</v>
      </c>
      <c r="D26" s="10">
        <f>+B26-C26</f>
        <v>-29758.399999999907</v>
      </c>
      <c r="E26" s="18"/>
      <c r="F26" s="11" t="s">
        <v>57</v>
      </c>
      <c r="G26" s="26">
        <v>1453197.3</v>
      </c>
      <c r="H26" s="26">
        <v>1470909.8</v>
      </c>
      <c r="I26" s="27">
        <f>+G26-H26</f>
        <v>-17712.5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7.25" x14ac:dyDescent="0.25">
      <c r="A28" s="11" t="s">
        <v>58</v>
      </c>
      <c r="B28" s="29">
        <v>324186.7</v>
      </c>
      <c r="C28" s="29">
        <v>298641</v>
      </c>
      <c r="D28" s="10">
        <f>+B28-C28</f>
        <v>25545.700000000012</v>
      </c>
      <c r="E28" s="18"/>
      <c r="F28" s="11" t="s">
        <v>59</v>
      </c>
      <c r="G28" s="26">
        <f>+G12+G18+G20+G22+G24+G26</f>
        <v>3655018.3000000007</v>
      </c>
      <c r="H28" s="26">
        <f>+H12+H18+H20+H22+H24+H26</f>
        <v>3474255</v>
      </c>
      <c r="I28" s="26">
        <f>+G28-H28</f>
        <v>180763.30000000075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41856.1</v>
      </c>
      <c r="C31" s="29">
        <v>41965</v>
      </c>
      <c r="D31" s="10">
        <f>+B31-C31</f>
        <v>-108.90000000000146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66</v>
      </c>
      <c r="B35" s="29">
        <v>4583.3</v>
      </c>
      <c r="C35" s="29">
        <v>5288.4</v>
      </c>
      <c r="D35" s="10">
        <f>+B35-C35</f>
        <v>-705.09999999999945</v>
      </c>
      <c r="E35" s="18"/>
      <c r="F35" s="11" t="s">
        <v>67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69</v>
      </c>
      <c r="B37" s="35">
        <v>1847.4</v>
      </c>
      <c r="C37" s="35">
        <v>2051</v>
      </c>
      <c r="D37" s="35">
        <f>+B37-C37</f>
        <v>-203.59999999999991</v>
      </c>
      <c r="E37" s="18"/>
      <c r="F37" s="11" t="s">
        <v>26</v>
      </c>
      <c r="G37" s="26">
        <v>291444</v>
      </c>
      <c r="H37" s="26">
        <v>211724.5</v>
      </c>
      <c r="I37" s="27">
        <f t="shared" si="1"/>
        <v>79719.5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7.25" x14ac:dyDescent="0.25">
      <c r="A39" s="11"/>
      <c r="B39" s="29"/>
      <c r="C39" s="29"/>
      <c r="D39" s="29"/>
      <c r="E39" s="18"/>
      <c r="F39" s="11" t="s">
        <v>70</v>
      </c>
      <c r="G39" s="26">
        <f>SUM(G32:G38)</f>
        <v>6249740.4000000013</v>
      </c>
      <c r="H39" s="26">
        <f>SUM(H32:H38)</f>
        <v>6170020.9000000013</v>
      </c>
      <c r="I39" s="26">
        <f>+G39-H39</f>
        <v>79719.5</v>
      </c>
    </row>
    <row r="40" spans="1:9" ht="17.25" x14ac:dyDescent="0.25">
      <c r="A40" s="11" t="s">
        <v>71</v>
      </c>
      <c r="B40" s="75">
        <f>+B37+B35+B33+B31+B28+B22+B14+B12</f>
        <v>9904758.6999999993</v>
      </c>
      <c r="C40" s="75">
        <f>+C37+C35+C33+C31+C28+C22+C14+C12</f>
        <v>9644275.9000000004</v>
      </c>
      <c r="D40" s="75">
        <f>+B40-C40</f>
        <v>260482.79999999888</v>
      </c>
      <c r="E40" s="18"/>
      <c r="F40" s="11" t="s">
        <v>72</v>
      </c>
      <c r="G40" s="75">
        <f>+G28+G39</f>
        <v>9904758.700000003</v>
      </c>
      <c r="H40" s="75">
        <f>+H28+H39</f>
        <v>9644275.9000000022</v>
      </c>
      <c r="I40" s="75">
        <f>+G40-H40</f>
        <v>260482.80000000075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CA0C1-DEC2-4B46-968C-5F7A097BA1BE}">
  <dimension ref="A1:I145"/>
  <sheetViews>
    <sheetView topLeftCell="A19" workbookViewId="0">
      <selection activeCell="C27" sqref="C27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85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45444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101662.8</v>
      </c>
    </row>
    <row r="13" spans="1:9" x14ac:dyDescent="0.25">
      <c r="A13" s="54" t="s">
        <v>7</v>
      </c>
      <c r="C13" s="84">
        <v>0</v>
      </c>
      <c r="G13" s="60"/>
      <c r="I13" s="61"/>
    </row>
    <row r="14" spans="1:9" x14ac:dyDescent="0.25">
      <c r="A14" s="54" t="s">
        <v>8</v>
      </c>
      <c r="C14" s="10">
        <v>7995.3</v>
      </c>
    </row>
    <row r="15" spans="1:9" ht="13.5" customHeight="1" x14ac:dyDescent="0.25">
      <c r="A15" s="54" t="s">
        <v>9</v>
      </c>
      <c r="C15" s="22">
        <v>1525.5</v>
      </c>
      <c r="G15" s="60"/>
    </row>
    <row r="16" spans="1:9" ht="13.5" customHeight="1" x14ac:dyDescent="0.25">
      <c r="A16" s="51"/>
      <c r="C16" s="12">
        <f>SUM(C12:C15)</f>
        <v>111183.6</v>
      </c>
    </row>
    <row r="17" spans="1:4" x14ac:dyDescent="0.25">
      <c r="A17" s="53"/>
      <c r="C17" s="10"/>
    </row>
    <row r="18" spans="1:4" x14ac:dyDescent="0.25">
      <c r="A18" s="11" t="s">
        <v>10</v>
      </c>
    </row>
    <row r="19" spans="1:4" x14ac:dyDescent="0.25">
      <c r="A19" s="54" t="s">
        <v>11</v>
      </c>
      <c r="C19" s="10">
        <v>9234.7000000000007</v>
      </c>
    </row>
    <row r="20" spans="1:4" x14ac:dyDescent="0.25">
      <c r="A20" s="54" t="s">
        <v>12</v>
      </c>
      <c r="C20" s="10">
        <v>6905.7</v>
      </c>
    </row>
    <row r="21" spans="1:4" ht="17.25" x14ac:dyDescent="0.25">
      <c r="A21" s="54" t="s">
        <v>13</v>
      </c>
      <c r="C21" s="22">
        <v>35.4</v>
      </c>
    </row>
    <row r="22" spans="1:4" x14ac:dyDescent="0.25">
      <c r="A22" s="11"/>
      <c r="C22" s="12">
        <f>SUM(C19:C21)</f>
        <v>16175.800000000001</v>
      </c>
    </row>
    <row r="23" spans="1:4" x14ac:dyDescent="0.25">
      <c r="A23" s="11"/>
      <c r="C23" s="10"/>
    </row>
    <row r="24" spans="1:4" x14ac:dyDescent="0.25">
      <c r="A24" s="11" t="s">
        <v>14</v>
      </c>
      <c r="C24" s="10">
        <f>SUM(C16-C22)</f>
        <v>95007.8</v>
      </c>
      <c r="D24" s="62"/>
    </row>
    <row r="25" spans="1:4" x14ac:dyDescent="0.25">
      <c r="A25" s="11"/>
      <c r="C25" s="10"/>
    </row>
    <row r="26" spans="1:4" x14ac:dyDescent="0.25">
      <c r="A26" s="11" t="s">
        <v>15</v>
      </c>
      <c r="C26" s="10"/>
    </row>
    <row r="27" spans="1:4" ht="17.25" x14ac:dyDescent="0.25">
      <c r="A27" s="54" t="s">
        <v>16</v>
      </c>
      <c r="C27" s="22">
        <v>22169.1</v>
      </c>
    </row>
    <row r="28" spans="1:4" x14ac:dyDescent="0.25">
      <c r="A28" s="11"/>
      <c r="C28" s="10"/>
    </row>
    <row r="29" spans="1:4" x14ac:dyDescent="0.25">
      <c r="A29" s="11" t="s">
        <v>17</v>
      </c>
      <c r="C29" s="10">
        <f>+C24-C27</f>
        <v>72838.700000000012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18</v>
      </c>
      <c r="C33" s="10">
        <v>19656.2</v>
      </c>
    </row>
    <row r="34" spans="1:9" x14ac:dyDescent="0.25">
      <c r="A34" s="11" t="s">
        <v>19</v>
      </c>
      <c r="C34" s="10">
        <v>400</v>
      </c>
    </row>
    <row r="35" spans="1:9" x14ac:dyDescent="0.25">
      <c r="A35" s="11"/>
      <c r="C35" s="10"/>
    </row>
    <row r="36" spans="1:9" x14ac:dyDescent="0.25">
      <c r="A36" s="11" t="s">
        <v>20</v>
      </c>
      <c r="C36" s="10">
        <v>13329.5</v>
      </c>
    </row>
    <row r="37" spans="1:9" x14ac:dyDescent="0.25">
      <c r="A37" s="11"/>
      <c r="C37" s="10"/>
    </row>
    <row r="38" spans="1:9" x14ac:dyDescent="0.25">
      <c r="A38" s="11" t="s">
        <v>21</v>
      </c>
    </row>
    <row r="39" spans="1:9" x14ac:dyDescent="0.25">
      <c r="A39" s="11" t="s">
        <v>22</v>
      </c>
      <c r="C39" s="10">
        <v>2310.1</v>
      </c>
    </row>
    <row r="40" spans="1:9" x14ac:dyDescent="0.25">
      <c r="A40" s="11" t="s">
        <v>23</v>
      </c>
      <c r="C40" s="10">
        <v>970</v>
      </c>
    </row>
    <row r="41" spans="1:9" x14ac:dyDescent="0.25">
      <c r="A41" s="11" t="s">
        <v>24</v>
      </c>
      <c r="C41" s="10">
        <v>11138.5</v>
      </c>
    </row>
    <row r="42" spans="1:9" ht="17.25" x14ac:dyDescent="0.25">
      <c r="A42" s="11" t="s">
        <v>25</v>
      </c>
      <c r="C42" s="22">
        <v>9840.2999999999993</v>
      </c>
      <c r="D42" s="28"/>
    </row>
    <row r="43" spans="1:9" x14ac:dyDescent="0.25">
      <c r="A43" s="11"/>
      <c r="C43" s="10">
        <f>SUM(C39:C42)</f>
        <v>24258.9</v>
      </c>
    </row>
    <row r="44" spans="1:9" x14ac:dyDescent="0.25">
      <c r="A44" s="11"/>
      <c r="C44" s="10"/>
    </row>
    <row r="45" spans="1:9" x14ac:dyDescent="0.25">
      <c r="A45" s="11" t="s">
        <v>26</v>
      </c>
      <c r="C45" s="10">
        <f>+C29+C33+C34+C36-C43</f>
        <v>81965.5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27</v>
      </c>
      <c r="B47" s="77"/>
      <c r="C47" s="10"/>
    </row>
    <row r="48" spans="1:9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81965.5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49E81-083A-48AB-B472-9A81D6B00ADE}">
  <dimension ref="A1:I144"/>
  <sheetViews>
    <sheetView topLeftCell="B3" workbookViewId="0">
      <selection activeCell="F16" sqref="F1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86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90" t="s">
        <v>33</v>
      </c>
      <c r="C9" s="90"/>
      <c r="D9" s="90"/>
      <c r="G9" s="90" t="s">
        <v>33</v>
      </c>
      <c r="H9" s="90"/>
      <c r="I9" s="90"/>
    </row>
    <row r="10" spans="1:9" s="2" customFormat="1" ht="33" x14ac:dyDescent="0.25">
      <c r="A10" s="37" t="s">
        <v>34</v>
      </c>
      <c r="B10" s="42" t="s">
        <v>87</v>
      </c>
      <c r="C10" s="42" t="s">
        <v>84</v>
      </c>
      <c r="D10" s="42" t="s">
        <v>37</v>
      </c>
      <c r="F10" s="37" t="s">
        <v>38</v>
      </c>
      <c r="G10" s="42" t="s">
        <v>87</v>
      </c>
      <c r="H10" s="42" t="s">
        <v>84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409440.5</v>
      </c>
      <c r="C12" s="12">
        <v>434419.7</v>
      </c>
      <c r="D12" s="12">
        <f>+B12-C12</f>
        <v>-24979.200000000012</v>
      </c>
      <c r="F12" s="13" t="s">
        <v>40</v>
      </c>
      <c r="G12" s="14">
        <f>+G14+G15+G16</f>
        <v>886609</v>
      </c>
      <c r="H12" s="14">
        <f>+H14+H15+H16</f>
        <v>889158</v>
      </c>
      <c r="I12" s="17">
        <f>+G12-H12</f>
        <v>-2549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828273.1</v>
      </c>
      <c r="C14" s="16">
        <f>SUM(C16:C20)</f>
        <v>797187.9</v>
      </c>
      <c r="D14" s="16">
        <f>+B14-C14</f>
        <v>31085.199999999953</v>
      </c>
      <c r="F14" s="13" t="s">
        <v>42</v>
      </c>
      <c r="G14" s="12">
        <v>1001.3</v>
      </c>
      <c r="H14" s="12">
        <v>1001.3</v>
      </c>
      <c r="I14" s="17">
        <f>+G14-H14</f>
        <v>0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0">
        <v>54830.5</v>
      </c>
      <c r="H15" s="10">
        <v>54795.199999999997</v>
      </c>
      <c r="I15" s="17">
        <f>+G15-H15</f>
        <v>35.30000000000291</v>
      </c>
    </row>
    <row r="16" spans="1:9" x14ac:dyDescent="0.25">
      <c r="A16" s="11" t="s">
        <v>44</v>
      </c>
      <c r="B16" s="33">
        <v>0</v>
      </c>
      <c r="C16" s="33">
        <v>0</v>
      </c>
      <c r="D16" s="21">
        <f t="shared" ref="D16:D18" si="0">+B16-C16</f>
        <v>0</v>
      </c>
      <c r="E16" s="18"/>
      <c r="F16" s="5" t="s">
        <v>96</v>
      </c>
      <c r="G16" s="10">
        <v>830777.2</v>
      </c>
      <c r="H16" s="10">
        <v>833361.5</v>
      </c>
      <c r="I16" s="17">
        <f>+G16-H16</f>
        <v>-2584.3000000000466</v>
      </c>
    </row>
    <row r="17" spans="1:9" x14ac:dyDescent="0.25">
      <c r="A17" s="11" t="s">
        <v>46</v>
      </c>
      <c r="B17" s="20">
        <v>953</v>
      </c>
      <c r="C17" s="20">
        <v>947.1</v>
      </c>
      <c r="D17" s="10">
        <f t="shared" si="0"/>
        <v>5.8999999999999773</v>
      </c>
      <c r="E17" s="18"/>
      <c r="G17" s="10"/>
      <c r="H17" s="10"/>
      <c r="I17" s="19"/>
    </row>
    <row r="18" spans="1:9" x14ac:dyDescent="0.25">
      <c r="A18" s="5" t="s">
        <v>47</v>
      </c>
      <c r="B18" s="20">
        <v>827320.1</v>
      </c>
      <c r="C18" s="20">
        <v>796240.8</v>
      </c>
      <c r="D18" s="10">
        <f t="shared" si="0"/>
        <v>31079.29999999993</v>
      </c>
      <c r="E18" s="18"/>
      <c r="F18" s="83" t="s">
        <v>48</v>
      </c>
      <c r="G18" s="10">
        <v>1279470</v>
      </c>
      <c r="H18" s="10">
        <v>1257129.7</v>
      </c>
      <c r="I18" s="10">
        <f>+G18-H18</f>
        <v>22340.300000000047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83" t="s">
        <v>51</v>
      </c>
      <c r="G20" s="10">
        <v>48567</v>
      </c>
      <c r="H20" s="10">
        <v>50263.1</v>
      </c>
      <c r="I20" s="10">
        <f>+G20-H20</f>
        <v>-1696.0999999999985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x14ac:dyDescent="0.25">
      <c r="A22" s="11" t="s">
        <v>52</v>
      </c>
      <c r="B22" s="10">
        <f>+B24+B26</f>
        <v>8317936.3999999994</v>
      </c>
      <c r="C22" s="10">
        <f>SUM(C24:C26)</f>
        <v>8300677.5999999996</v>
      </c>
      <c r="D22" s="10">
        <f>+B22-C22</f>
        <v>17258.799999999814</v>
      </c>
      <c r="E22" s="18"/>
      <c r="F22" s="83" t="s">
        <v>53</v>
      </c>
      <c r="G22" s="14">
        <v>2926</v>
      </c>
      <c r="H22" s="14">
        <v>3740.6</v>
      </c>
      <c r="I22" s="10">
        <f>+G22-H22</f>
        <v>-814.59999999999991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10292718.6</v>
      </c>
      <c r="C24" s="10">
        <v>10346246.1</v>
      </c>
      <c r="D24" s="10">
        <f>+B24-C24</f>
        <v>-53527.5</v>
      </c>
      <c r="E24" s="18"/>
      <c r="F24" s="11" t="s">
        <v>55</v>
      </c>
      <c r="G24" s="10">
        <v>1484.4</v>
      </c>
      <c r="H24" s="10">
        <v>1529.6</v>
      </c>
      <c r="I24" s="10">
        <f>+G24-H24</f>
        <v>-45.199999999999818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-1974782.2</v>
      </c>
      <c r="C26" s="10">
        <v>-2045568.5</v>
      </c>
      <c r="D26" s="10">
        <f>+B26-C26</f>
        <v>70786.300000000047</v>
      </c>
      <c r="E26" s="18"/>
      <c r="F26" s="11" t="s">
        <v>57</v>
      </c>
      <c r="G26" s="26">
        <v>1389322.2</v>
      </c>
      <c r="H26" s="26">
        <v>1453197.3</v>
      </c>
      <c r="I26" s="27">
        <f>+G26-H26</f>
        <v>-63875.100000000093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7.25" x14ac:dyDescent="0.25">
      <c r="A28" s="11" t="s">
        <v>58</v>
      </c>
      <c r="B28" s="29">
        <v>337237.3</v>
      </c>
      <c r="C28" s="29">
        <v>324186.7</v>
      </c>
      <c r="D28" s="10">
        <f>+B28-C28</f>
        <v>13050.599999999977</v>
      </c>
      <c r="E28" s="18"/>
      <c r="F28" s="11" t="s">
        <v>59</v>
      </c>
      <c r="G28" s="26">
        <f>+G12+G18+G20+G22+G24+G26</f>
        <v>3608378.5999999996</v>
      </c>
      <c r="H28" s="26">
        <f>+H12+H18+H20+H22+H24+H26</f>
        <v>3655018.3000000007</v>
      </c>
      <c r="I28" s="26">
        <f>+G28-H28</f>
        <v>-46639.700000001118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41747.300000000003</v>
      </c>
      <c r="C31" s="29">
        <v>41856.1</v>
      </c>
      <c r="D31" s="10">
        <f>+B31-C31</f>
        <v>-108.79999999999563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66</v>
      </c>
      <c r="B35" s="29">
        <v>3945.3</v>
      </c>
      <c r="C35" s="29">
        <v>4583.3</v>
      </c>
      <c r="D35" s="10">
        <f>+B35-C35</f>
        <v>-638</v>
      </c>
      <c r="E35" s="18"/>
      <c r="F35" s="11" t="s">
        <v>67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69</v>
      </c>
      <c r="B37" s="35">
        <v>1504.6</v>
      </c>
      <c r="C37" s="35">
        <v>1847.4</v>
      </c>
      <c r="D37" s="35">
        <f>+B37-C37</f>
        <v>-342.80000000000018</v>
      </c>
      <c r="E37" s="18"/>
      <c r="F37" s="11" t="s">
        <v>26</v>
      </c>
      <c r="G37" s="26">
        <v>373409.5</v>
      </c>
      <c r="H37" s="26">
        <v>291444</v>
      </c>
      <c r="I37" s="27">
        <f t="shared" si="1"/>
        <v>81965.5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7.25" x14ac:dyDescent="0.25">
      <c r="A39" s="11"/>
      <c r="B39" s="29"/>
      <c r="C39" s="29"/>
      <c r="D39" s="29"/>
      <c r="E39" s="18"/>
      <c r="F39" s="11" t="s">
        <v>70</v>
      </c>
      <c r="G39" s="26">
        <f>SUM(G32:G38)</f>
        <v>6331705.9000000013</v>
      </c>
      <c r="H39" s="26">
        <f>SUM(H32:H38)</f>
        <v>6249740.4000000013</v>
      </c>
      <c r="I39" s="26">
        <f>+G39-H39</f>
        <v>81965.5</v>
      </c>
    </row>
    <row r="40" spans="1:9" ht="17.25" x14ac:dyDescent="0.25">
      <c r="A40" s="11" t="s">
        <v>71</v>
      </c>
      <c r="B40" s="75">
        <f>+B37+B35+B33+B31+B28+B22+B14+B12</f>
        <v>9940084.4999999981</v>
      </c>
      <c r="C40" s="75">
        <f>+C37+C35+C33+C31+C28+C22+C14+C12</f>
        <v>9904758.6999999993</v>
      </c>
      <c r="D40" s="75">
        <f>+B40-C40</f>
        <v>35325.799999998882</v>
      </c>
      <c r="E40" s="18"/>
      <c r="F40" s="11" t="s">
        <v>72</v>
      </c>
      <c r="G40" s="75">
        <f>+G28+G39</f>
        <v>9940084.5</v>
      </c>
      <c r="H40" s="75">
        <f>+H28+H39</f>
        <v>9904758.700000003</v>
      </c>
      <c r="I40" s="75">
        <f>+G40-H40</f>
        <v>35325.79999999702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28A7-E59B-4B52-8B33-8B2711D16B68}">
  <dimension ref="A1:I144"/>
  <sheetViews>
    <sheetView topLeftCell="A45" workbookViewId="0">
      <selection activeCell="A45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s="7" customFormat="1" ht="16.5" x14ac:dyDescent="0.25">
      <c r="A3" s="2" t="s">
        <v>2</v>
      </c>
      <c r="B3" s="6"/>
      <c r="C3" s="6"/>
    </row>
    <row r="4" spans="1:9" s="7" customFormat="1" ht="16.5" x14ac:dyDescent="0.25">
      <c r="A4" s="2" t="s">
        <v>88</v>
      </c>
      <c r="B4" s="6"/>
      <c r="C4" s="6"/>
    </row>
    <row r="5" spans="1:9" s="6" customFormat="1" ht="16.5" x14ac:dyDescent="0.25">
      <c r="A5" s="46" t="s">
        <v>4</v>
      </c>
      <c r="B5" s="9"/>
      <c r="C5" s="9"/>
    </row>
    <row r="6" spans="1:9" s="2" customFormat="1" x14ac:dyDescent="0.25">
      <c r="B6" s="48"/>
    </row>
    <row r="7" spans="1:9" s="2" customFormat="1" x14ac:dyDescent="0.25">
      <c r="B7" s="48"/>
    </row>
    <row r="8" spans="1:9" x14ac:dyDescent="0.25">
      <c r="B8" s="48"/>
      <c r="C8" s="59">
        <v>45474</v>
      </c>
    </row>
    <row r="10" spans="1:9" x14ac:dyDescent="0.25">
      <c r="A10" s="5" t="s">
        <v>5</v>
      </c>
    </row>
    <row r="11" spans="1:9" x14ac:dyDescent="0.25">
      <c r="A11" s="54" t="s">
        <v>6</v>
      </c>
      <c r="C11" s="10">
        <v>105782.39999999999</v>
      </c>
    </row>
    <row r="12" spans="1:9" x14ac:dyDescent="0.25">
      <c r="A12" s="54" t="s">
        <v>7</v>
      </c>
      <c r="C12" s="84">
        <v>0</v>
      </c>
      <c r="G12" s="60"/>
      <c r="I12" s="61"/>
    </row>
    <row r="13" spans="1:9" x14ac:dyDescent="0.25">
      <c r="A13" s="54" t="s">
        <v>8</v>
      </c>
      <c r="C13" s="10">
        <v>8003.3</v>
      </c>
    </row>
    <row r="14" spans="1:9" ht="13.5" customHeight="1" x14ac:dyDescent="0.25">
      <c r="A14" s="54" t="s">
        <v>9</v>
      </c>
      <c r="C14" s="22">
        <v>1554.5</v>
      </c>
      <c r="G14" s="60"/>
    </row>
    <row r="15" spans="1:9" ht="13.5" customHeight="1" x14ac:dyDescent="0.25">
      <c r="A15" s="51"/>
      <c r="C15" s="12">
        <f>SUM(C11:C14)</f>
        <v>115340.2</v>
      </c>
    </row>
    <row r="16" spans="1:9" x14ac:dyDescent="0.25">
      <c r="A16" s="53"/>
      <c r="C16" s="10"/>
    </row>
    <row r="17" spans="1:4" x14ac:dyDescent="0.25">
      <c r="A17" s="11" t="s">
        <v>10</v>
      </c>
    </row>
    <row r="18" spans="1:4" x14ac:dyDescent="0.25">
      <c r="A18" s="54" t="s">
        <v>11</v>
      </c>
      <c r="C18" s="10">
        <v>8664.6</v>
      </c>
    </row>
    <row r="19" spans="1:4" x14ac:dyDescent="0.25">
      <c r="A19" s="54" t="s">
        <v>12</v>
      </c>
      <c r="C19" s="10">
        <v>6389.1</v>
      </c>
    </row>
    <row r="20" spans="1:4" ht="17.25" x14ac:dyDescent="0.25">
      <c r="A20" s="54" t="s">
        <v>13</v>
      </c>
      <c r="C20" s="22">
        <v>32.700000000000003</v>
      </c>
    </row>
    <row r="21" spans="1:4" x14ac:dyDescent="0.25">
      <c r="A21" s="11"/>
      <c r="C21" s="12">
        <f>SUM(C18:C20)</f>
        <v>15086.400000000001</v>
      </c>
    </row>
    <row r="22" spans="1:4" x14ac:dyDescent="0.25">
      <c r="A22" s="11"/>
      <c r="C22" s="10"/>
    </row>
    <row r="23" spans="1:4" x14ac:dyDescent="0.25">
      <c r="A23" s="11" t="s">
        <v>14</v>
      </c>
      <c r="C23" s="10">
        <f>SUM(C15-C21)</f>
        <v>100253.79999999999</v>
      </c>
      <c r="D23" s="62"/>
    </row>
    <row r="24" spans="1:4" x14ac:dyDescent="0.25">
      <c r="A24" s="11"/>
      <c r="C24" s="10"/>
    </row>
    <row r="25" spans="1:4" x14ac:dyDescent="0.25">
      <c r="A25" s="11" t="s">
        <v>15</v>
      </c>
      <c r="C25" s="10"/>
    </row>
    <row r="26" spans="1:4" ht="17.25" x14ac:dyDescent="0.25">
      <c r="A26" s="54" t="s">
        <v>16</v>
      </c>
      <c r="C26" s="22">
        <v>46302.7</v>
      </c>
    </row>
    <row r="27" spans="1:4" x14ac:dyDescent="0.25">
      <c r="A27" s="11"/>
      <c r="C27" s="10"/>
    </row>
    <row r="28" spans="1:4" x14ac:dyDescent="0.25">
      <c r="A28" s="11" t="s">
        <v>17</v>
      </c>
      <c r="C28" s="10">
        <f>+C23-C26</f>
        <v>53951.099999999991</v>
      </c>
    </row>
    <row r="29" spans="1:4" x14ac:dyDescent="0.25">
      <c r="A29" s="11"/>
      <c r="C29" s="10"/>
    </row>
    <row r="31" spans="1:4" x14ac:dyDescent="0.25">
      <c r="A31" s="11"/>
      <c r="C31" s="10"/>
    </row>
    <row r="32" spans="1:4" x14ac:dyDescent="0.25">
      <c r="A32" s="11" t="s">
        <v>18</v>
      </c>
      <c r="C32" s="10">
        <v>21356.7</v>
      </c>
    </row>
    <row r="33" spans="1:9" x14ac:dyDescent="0.25">
      <c r="A33" s="11" t="s">
        <v>19</v>
      </c>
      <c r="C33" s="10">
        <v>-103.3</v>
      </c>
    </row>
    <row r="34" spans="1:9" x14ac:dyDescent="0.25">
      <c r="A34" s="11"/>
      <c r="C34" s="10"/>
    </row>
    <row r="35" spans="1:9" x14ac:dyDescent="0.25">
      <c r="A35" s="11" t="s">
        <v>20</v>
      </c>
      <c r="C35" s="10">
        <v>9721</v>
      </c>
    </row>
    <row r="36" spans="1:9" x14ac:dyDescent="0.25">
      <c r="A36" s="11"/>
      <c r="C36" s="10"/>
    </row>
    <row r="37" spans="1:9" x14ac:dyDescent="0.25">
      <c r="A37" s="11" t="s">
        <v>21</v>
      </c>
    </row>
    <row r="38" spans="1:9" x14ac:dyDescent="0.25">
      <c r="A38" s="11" t="s">
        <v>22</v>
      </c>
      <c r="C38" s="10">
        <v>2162</v>
      </c>
    </row>
    <row r="39" spans="1:9" x14ac:dyDescent="0.25">
      <c r="A39" s="11" t="s">
        <v>23</v>
      </c>
      <c r="C39" s="10">
        <v>951.1</v>
      </c>
    </row>
    <row r="40" spans="1:9" x14ac:dyDescent="0.25">
      <c r="A40" s="11" t="s">
        <v>24</v>
      </c>
      <c r="C40" s="10">
        <v>12787.1</v>
      </c>
    </row>
    <row r="41" spans="1:9" ht="17.25" x14ac:dyDescent="0.25">
      <c r="A41" s="11" t="s">
        <v>25</v>
      </c>
      <c r="C41" s="22">
        <v>8314.2000000000007</v>
      </c>
      <c r="D41" s="28"/>
    </row>
    <row r="42" spans="1:9" x14ac:dyDescent="0.25">
      <c r="A42" s="11"/>
      <c r="C42" s="10">
        <f>SUM(C38:C41)</f>
        <v>24214.400000000001</v>
      </c>
    </row>
    <row r="43" spans="1:9" x14ac:dyDescent="0.25">
      <c r="A43" s="11"/>
      <c r="C43" s="10"/>
    </row>
    <row r="44" spans="1:9" x14ac:dyDescent="0.25">
      <c r="A44" s="11" t="s">
        <v>26</v>
      </c>
      <c r="C44" s="10">
        <f>+C28+C32+C33+C35-C42</f>
        <v>60711.099999999984</v>
      </c>
      <c r="D44" s="11"/>
    </row>
    <row r="45" spans="1:9" s="11" customFormat="1" x14ac:dyDescent="0.25">
      <c r="B45" s="77"/>
      <c r="C45" s="10"/>
      <c r="E45" s="5"/>
      <c r="F45" s="5"/>
      <c r="G45" s="5"/>
      <c r="H45" s="5"/>
      <c r="I45" s="5"/>
    </row>
    <row r="46" spans="1:9" s="11" customFormat="1" x14ac:dyDescent="0.25">
      <c r="A46" s="11" t="s">
        <v>27</v>
      </c>
      <c r="B46" s="77"/>
      <c r="C46" s="10"/>
    </row>
    <row r="47" spans="1:9" s="11" customFormat="1" ht="17.25" x14ac:dyDescent="0.25">
      <c r="A47" s="11" t="s">
        <v>28</v>
      </c>
      <c r="B47" s="77"/>
      <c r="C47" s="22">
        <v>0</v>
      </c>
      <c r="E47" s="73"/>
    </row>
    <row r="48" spans="1:9" s="11" customFormat="1" x14ac:dyDescent="0.25">
      <c r="A48" s="55"/>
      <c r="B48" s="77"/>
      <c r="C48" s="10"/>
    </row>
    <row r="49" spans="1:3" s="11" customFormat="1" ht="17.25" x14ac:dyDescent="0.25">
      <c r="A49" s="11" t="s">
        <v>29</v>
      </c>
      <c r="B49" s="48"/>
      <c r="C49" s="75">
        <f>+C44+C47</f>
        <v>60711.099999999984</v>
      </c>
    </row>
    <row r="50" spans="1:3" s="11" customFormat="1" x14ac:dyDescent="0.25">
      <c r="B50" s="77"/>
      <c r="C50" s="10"/>
    </row>
    <row r="53" spans="1:3" x14ac:dyDescent="0.25">
      <c r="C53" s="76"/>
    </row>
    <row r="60" spans="1:3" x14ac:dyDescent="0.25">
      <c r="C60" s="18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s="11" customFormat="1" x14ac:dyDescent="0.25">
      <c r="A66" s="5"/>
      <c r="B66" s="77"/>
      <c r="C66" s="18"/>
    </row>
    <row r="67" spans="1:3" x14ac:dyDescent="0.25"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E39D5-2DBA-46F1-88A0-023FC6130416}">
  <dimension ref="A1:I42"/>
  <sheetViews>
    <sheetView topLeftCell="B1" workbookViewId="0">
      <selection activeCell="F15" sqref="F15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89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4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90" t="s">
        <v>33</v>
      </c>
      <c r="C8" s="90"/>
      <c r="D8" s="90"/>
      <c r="G8" s="90" t="s">
        <v>33</v>
      </c>
      <c r="H8" s="90"/>
      <c r="I8" s="90"/>
    </row>
    <row r="9" spans="1:9" s="2" customFormat="1" ht="33" x14ac:dyDescent="0.25">
      <c r="A9" s="37" t="s">
        <v>34</v>
      </c>
      <c r="B9" s="42" t="s">
        <v>90</v>
      </c>
      <c r="C9" s="42" t="s">
        <v>87</v>
      </c>
      <c r="D9" s="42" t="s">
        <v>37</v>
      </c>
      <c r="F9" s="37" t="s">
        <v>38</v>
      </c>
      <c r="G9" s="42" t="s">
        <v>90</v>
      </c>
      <c r="H9" s="42" t="s">
        <v>87</v>
      </c>
      <c r="I9" s="42" t="s">
        <v>37</v>
      </c>
    </row>
    <row r="10" spans="1:9" x14ac:dyDescent="0.25">
      <c r="D10" s="10"/>
    </row>
    <row r="11" spans="1:9" x14ac:dyDescent="0.25">
      <c r="A11" s="11" t="s">
        <v>39</v>
      </c>
      <c r="B11" s="12">
        <v>282275.90000000002</v>
      </c>
      <c r="C11" s="12">
        <v>409440.5</v>
      </c>
      <c r="D11" s="12">
        <f>+B11-C11</f>
        <v>-127164.59999999998</v>
      </c>
      <c r="F11" s="13" t="s">
        <v>40</v>
      </c>
      <c r="G11" s="14">
        <f>+G13+G14+G15</f>
        <v>899663.20000000007</v>
      </c>
      <c r="H11" s="14">
        <f>+H13+H14+H15</f>
        <v>886609</v>
      </c>
      <c r="I11" s="12">
        <f>+G11-H11</f>
        <v>13054.20000000007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41</v>
      </c>
      <c r="B13" s="16">
        <f>SUM(B15:B19)</f>
        <v>823284.1</v>
      </c>
      <c r="C13" s="16">
        <f>SUM(C15:C19)</f>
        <v>828273.1</v>
      </c>
      <c r="D13" s="16">
        <f>+B13-C13</f>
        <v>-4989</v>
      </c>
      <c r="F13" s="13" t="s">
        <v>42</v>
      </c>
      <c r="G13" s="12">
        <v>1001.3</v>
      </c>
      <c r="H13" s="12">
        <v>1001.3</v>
      </c>
      <c r="I13" s="16">
        <f>+G13-H13</f>
        <v>0</v>
      </c>
    </row>
    <row r="14" spans="1:9" x14ac:dyDescent="0.25">
      <c r="A14" s="11"/>
      <c r="B14" s="16"/>
      <c r="C14" s="16"/>
      <c r="D14" s="10"/>
      <c r="E14" s="18"/>
      <c r="F14" s="5" t="s">
        <v>43</v>
      </c>
      <c r="G14" s="10">
        <v>61488</v>
      </c>
      <c r="H14" s="10">
        <v>54830.5</v>
      </c>
      <c r="I14" s="16">
        <f>+G14-H14</f>
        <v>6657.5</v>
      </c>
    </row>
    <row r="15" spans="1:9" x14ac:dyDescent="0.25">
      <c r="A15" s="11" t="s">
        <v>44</v>
      </c>
      <c r="B15" s="33">
        <v>0</v>
      </c>
      <c r="C15" s="33">
        <v>0</v>
      </c>
      <c r="D15" s="21">
        <f t="shared" ref="D15:D17" si="0">+B15-C15</f>
        <v>0</v>
      </c>
      <c r="E15" s="18"/>
      <c r="F15" s="5" t="s">
        <v>96</v>
      </c>
      <c r="G15" s="10">
        <v>837173.9</v>
      </c>
      <c r="H15" s="10">
        <v>830777.2</v>
      </c>
      <c r="I15" s="16">
        <f>+G15-H15</f>
        <v>6396.7000000000698</v>
      </c>
    </row>
    <row r="16" spans="1:9" x14ac:dyDescent="0.25">
      <c r="A16" s="11" t="s">
        <v>46</v>
      </c>
      <c r="B16" s="20">
        <v>960.6</v>
      </c>
      <c r="C16" s="20">
        <v>953</v>
      </c>
      <c r="D16" s="10">
        <f t="shared" si="0"/>
        <v>7.6000000000000227</v>
      </c>
      <c r="E16" s="18"/>
      <c r="G16" s="10"/>
      <c r="H16" s="10"/>
      <c r="I16" s="16"/>
    </row>
    <row r="17" spans="1:9" x14ac:dyDescent="0.25">
      <c r="A17" s="5" t="s">
        <v>47</v>
      </c>
      <c r="B17" s="20">
        <v>822323.5</v>
      </c>
      <c r="C17" s="20">
        <v>827320.1</v>
      </c>
      <c r="D17" s="10">
        <f t="shared" si="0"/>
        <v>-4996.5999999999767</v>
      </c>
      <c r="E17" s="18"/>
      <c r="F17" s="83" t="s">
        <v>48</v>
      </c>
      <c r="G17" s="10">
        <v>1279131.3</v>
      </c>
      <c r="H17" s="10">
        <v>1279470</v>
      </c>
      <c r="I17" s="16">
        <f>+G17-H17</f>
        <v>-338.69999999995343</v>
      </c>
    </row>
    <row r="18" spans="1:9" x14ac:dyDescent="0.25">
      <c r="A18" s="11" t="s">
        <v>49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6"/>
    </row>
    <row r="19" spans="1:9" ht="17.25" x14ac:dyDescent="0.25">
      <c r="A19" s="11" t="s">
        <v>50</v>
      </c>
      <c r="B19" s="22">
        <v>-236.8</v>
      </c>
      <c r="C19" s="22">
        <v>-236.8</v>
      </c>
      <c r="D19" s="21">
        <f>+B19-C19</f>
        <v>0</v>
      </c>
      <c r="E19" s="18"/>
      <c r="F19" s="83" t="s">
        <v>51</v>
      </c>
      <c r="G19" s="10">
        <v>46069.1</v>
      </c>
      <c r="H19" s="10">
        <v>48567</v>
      </c>
      <c r="I19" s="16">
        <f>+G19-H19</f>
        <v>-2497.9000000000015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6"/>
    </row>
    <row r="21" spans="1:9" x14ac:dyDescent="0.25">
      <c r="A21" s="11" t="s">
        <v>52</v>
      </c>
      <c r="B21" s="10">
        <f>+B23+B25</f>
        <v>8652390.3000000007</v>
      </c>
      <c r="C21" s="10">
        <f>SUM(C23:C25)</f>
        <v>8317936.3999999994</v>
      </c>
      <c r="D21" s="10">
        <f>+B21-C21</f>
        <v>334453.9000000013</v>
      </c>
      <c r="E21" s="18"/>
      <c r="F21" s="83" t="s">
        <v>53</v>
      </c>
      <c r="G21" s="14">
        <v>3064.4</v>
      </c>
      <c r="H21" s="14">
        <v>2926</v>
      </c>
      <c r="I21" s="16">
        <f>+G21-H21</f>
        <v>138.40000000000009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54</v>
      </c>
      <c r="B23" s="10">
        <v>10672047</v>
      </c>
      <c r="C23" s="10">
        <v>10292718.6</v>
      </c>
      <c r="D23" s="10">
        <f>+B23-C23</f>
        <v>379328.40000000037</v>
      </c>
      <c r="E23" s="18"/>
      <c r="F23" s="11" t="s">
        <v>55</v>
      </c>
      <c r="G23" s="10">
        <v>1483.2</v>
      </c>
      <c r="H23" s="10">
        <v>1484.4</v>
      </c>
      <c r="I23" s="16">
        <f>+G23-H23</f>
        <v>-1.2000000000000455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56</v>
      </c>
      <c r="B25" s="10">
        <v>-2019656.7</v>
      </c>
      <c r="C25" s="10">
        <v>-1974782.2</v>
      </c>
      <c r="D25" s="10">
        <f>+B25-C25</f>
        <v>-44874.5</v>
      </c>
      <c r="E25" s="18"/>
      <c r="F25" s="11" t="s">
        <v>57</v>
      </c>
      <c r="G25" s="26">
        <v>1574951.9</v>
      </c>
      <c r="H25" s="26">
        <v>1389322.2</v>
      </c>
      <c r="I25" s="19">
        <f>+G25-H25</f>
        <v>185629.69999999995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7.25" x14ac:dyDescent="0.25">
      <c r="A27" s="11" t="s">
        <v>58</v>
      </c>
      <c r="B27" s="29">
        <v>392583.4</v>
      </c>
      <c r="C27" s="29">
        <v>337237.3</v>
      </c>
      <c r="D27" s="10">
        <f>+B27-C27</f>
        <v>55346.100000000035</v>
      </c>
      <c r="E27" s="18"/>
      <c r="F27" s="11" t="s">
        <v>59</v>
      </c>
      <c r="G27" s="26">
        <f>+G11+G17+G19+G21+G23+G25</f>
        <v>3804363.1</v>
      </c>
      <c r="H27" s="26">
        <f>+H11+H17+H19+H21+H23+H25</f>
        <v>3608378.5999999996</v>
      </c>
      <c r="I27" s="14">
        <f>+G27-H27</f>
        <v>195984.50000000047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60</v>
      </c>
      <c r="G29" s="18"/>
      <c r="H29" s="18"/>
      <c r="I29" s="18"/>
    </row>
    <row r="30" spans="1:9" x14ac:dyDescent="0.25">
      <c r="A30" s="11" t="s">
        <v>61</v>
      </c>
      <c r="B30" s="29">
        <v>41638.800000000003</v>
      </c>
      <c r="C30" s="29">
        <v>41747.300000000003</v>
      </c>
      <c r="D30" s="10">
        <f>+B30-C30</f>
        <v>-108.5</v>
      </c>
      <c r="E30" s="18"/>
    </row>
    <row r="31" spans="1:9" x14ac:dyDescent="0.25">
      <c r="A31" s="11"/>
      <c r="B31" s="29"/>
      <c r="C31" s="29"/>
      <c r="D31" s="29"/>
      <c r="E31" s="18"/>
      <c r="F31" s="11" t="s">
        <v>62</v>
      </c>
      <c r="G31" s="14">
        <v>2646591.5</v>
      </c>
      <c r="H31" s="14">
        <v>2646591.5</v>
      </c>
      <c r="I31" s="86">
        <f t="shared" ref="I31:I36" si="1">+G31-H31</f>
        <v>0</v>
      </c>
    </row>
    <row r="32" spans="1:9" x14ac:dyDescent="0.25">
      <c r="A32" s="11" t="s">
        <v>63</v>
      </c>
      <c r="B32" s="33">
        <v>0</v>
      </c>
      <c r="C32" s="33">
        <v>0</v>
      </c>
      <c r="D32" s="10">
        <f>+B32-C32</f>
        <v>0</v>
      </c>
      <c r="E32" s="18"/>
      <c r="F32" s="11" t="s">
        <v>64</v>
      </c>
      <c r="G32" s="14">
        <v>2592681.9</v>
      </c>
      <c r="H32" s="14">
        <v>2592681.9</v>
      </c>
      <c r="I32" s="86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65</v>
      </c>
      <c r="G33" s="14">
        <v>113389.2</v>
      </c>
      <c r="H33" s="14">
        <v>113389.2</v>
      </c>
      <c r="I33" s="86">
        <f t="shared" si="1"/>
        <v>0</v>
      </c>
    </row>
    <row r="34" spans="1:9" x14ac:dyDescent="0.25">
      <c r="A34" s="11" t="s">
        <v>66</v>
      </c>
      <c r="B34" s="29">
        <v>3307.3</v>
      </c>
      <c r="C34" s="29">
        <v>3945.3</v>
      </c>
      <c r="D34" s="10">
        <f>+B34-C34</f>
        <v>-638</v>
      </c>
      <c r="E34" s="18"/>
      <c r="F34" s="11" t="s">
        <v>67</v>
      </c>
      <c r="G34" s="14">
        <v>18943.400000000001</v>
      </c>
      <c r="H34" s="14">
        <v>18943.400000000001</v>
      </c>
      <c r="I34" s="86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68</v>
      </c>
      <c r="G35" s="14">
        <v>586690.4</v>
      </c>
      <c r="H35" s="14">
        <v>586690.4</v>
      </c>
      <c r="I35" s="86">
        <f t="shared" si="1"/>
        <v>0</v>
      </c>
    </row>
    <row r="36" spans="1:9" ht="17.25" x14ac:dyDescent="0.25">
      <c r="A36" s="11" t="s">
        <v>69</v>
      </c>
      <c r="B36" s="35">
        <v>1300.3</v>
      </c>
      <c r="C36" s="35">
        <v>1504.6</v>
      </c>
      <c r="D36" s="29">
        <f>+B36-C36</f>
        <v>-204.29999999999995</v>
      </c>
      <c r="E36" s="18"/>
      <c r="F36" s="11" t="s">
        <v>26</v>
      </c>
      <c r="G36" s="26">
        <v>434120.6</v>
      </c>
      <c r="H36" s="26">
        <v>373409.5</v>
      </c>
      <c r="I36" s="29">
        <f t="shared" si="1"/>
        <v>60711.099999999977</v>
      </c>
    </row>
    <row r="37" spans="1:9" x14ac:dyDescent="0.25">
      <c r="A37" s="11"/>
      <c r="B37" s="29"/>
      <c r="C37" s="29"/>
      <c r="D37" s="29"/>
      <c r="E37" s="18"/>
      <c r="G37" s="28"/>
    </row>
    <row r="38" spans="1:9" ht="17.25" x14ac:dyDescent="0.25">
      <c r="A38" s="11"/>
      <c r="B38" s="29"/>
      <c r="C38" s="29"/>
      <c r="D38" s="29"/>
      <c r="E38" s="18"/>
      <c r="F38" s="11" t="s">
        <v>70</v>
      </c>
      <c r="G38" s="26">
        <f>SUM(G31:G37)</f>
        <v>6392417.0000000009</v>
      </c>
      <c r="H38" s="26">
        <f>SUM(H31:H37)</f>
        <v>6331705.9000000013</v>
      </c>
      <c r="I38" s="26">
        <f>+G38-H38</f>
        <v>60711.099999999627</v>
      </c>
    </row>
    <row r="39" spans="1:9" ht="17.25" x14ac:dyDescent="0.25">
      <c r="A39" s="11" t="s">
        <v>71</v>
      </c>
      <c r="B39" s="75">
        <f>+B36+B34+B32+B30+B27+B21+B13+B11</f>
        <v>10196780.100000001</v>
      </c>
      <c r="C39" s="75">
        <f>+C36+C34+C32+C30+C27+C21+C13+C11</f>
        <v>9940084.4999999981</v>
      </c>
      <c r="D39" s="75">
        <f>+B39-C39</f>
        <v>256695.60000000335</v>
      </c>
      <c r="E39" s="18"/>
      <c r="F39" s="11" t="s">
        <v>72</v>
      </c>
      <c r="G39" s="75">
        <f>+G27+G38</f>
        <v>10196780.100000001</v>
      </c>
      <c r="H39" s="75">
        <f>+H27+H38</f>
        <v>9940084.5</v>
      </c>
      <c r="I39" s="75">
        <f>+G39-H39</f>
        <v>256695.60000000149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AC16-5F06-478B-B39C-D73DF168162D}">
  <dimension ref="A1:I144"/>
  <sheetViews>
    <sheetView workbookViewId="0">
      <selection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s="7" customFormat="1" ht="16.5" x14ac:dyDescent="0.25">
      <c r="A3" s="2" t="s">
        <v>2</v>
      </c>
      <c r="B3" s="6"/>
      <c r="C3" s="6"/>
    </row>
    <row r="4" spans="1:9" s="7" customFormat="1" ht="16.5" x14ac:dyDescent="0.25">
      <c r="A4" s="2" t="s">
        <v>93</v>
      </c>
      <c r="B4" s="6"/>
      <c r="C4" s="6"/>
    </row>
    <row r="5" spans="1:9" s="6" customFormat="1" ht="16.5" x14ac:dyDescent="0.25">
      <c r="A5" s="46" t="s">
        <v>4</v>
      </c>
      <c r="B5" s="9"/>
      <c r="C5" s="9"/>
    </row>
    <row r="6" spans="1:9" s="2" customFormat="1" x14ac:dyDescent="0.25">
      <c r="B6" s="48"/>
    </row>
    <row r="7" spans="1:9" s="2" customFormat="1" x14ac:dyDescent="0.25">
      <c r="B7" s="48"/>
    </row>
    <row r="8" spans="1:9" x14ac:dyDescent="0.25">
      <c r="B8" s="48"/>
      <c r="C8" s="59">
        <v>45505</v>
      </c>
    </row>
    <row r="10" spans="1:9" x14ac:dyDescent="0.25">
      <c r="A10" s="5" t="s">
        <v>5</v>
      </c>
    </row>
    <row r="11" spans="1:9" x14ac:dyDescent="0.25">
      <c r="A11" s="54" t="s">
        <v>6</v>
      </c>
      <c r="C11" s="10">
        <v>104266</v>
      </c>
    </row>
    <row r="12" spans="1:9" x14ac:dyDescent="0.25">
      <c r="A12" s="54" t="s">
        <v>7</v>
      </c>
      <c r="C12" s="84">
        <v>0</v>
      </c>
      <c r="G12" s="60"/>
      <c r="I12" s="61"/>
    </row>
    <row r="13" spans="1:9" x14ac:dyDescent="0.25">
      <c r="A13" s="54" t="s">
        <v>8</v>
      </c>
      <c r="C13" s="10">
        <v>7804.7</v>
      </c>
    </row>
    <row r="14" spans="1:9" ht="13.5" customHeight="1" x14ac:dyDescent="0.25">
      <c r="A14" s="54" t="s">
        <v>9</v>
      </c>
      <c r="C14" s="22">
        <v>2865.7</v>
      </c>
      <c r="G14" s="60"/>
    </row>
    <row r="15" spans="1:9" ht="13.5" customHeight="1" x14ac:dyDescent="0.25">
      <c r="A15" s="51"/>
      <c r="C15" s="12">
        <f>SUM(C11:C14)</f>
        <v>114936.4</v>
      </c>
    </row>
    <row r="16" spans="1:9" x14ac:dyDescent="0.25">
      <c r="A16" s="53"/>
      <c r="C16" s="10"/>
    </row>
    <row r="17" spans="1:4" x14ac:dyDescent="0.25">
      <c r="A17" s="11" t="s">
        <v>10</v>
      </c>
    </row>
    <row r="18" spans="1:4" x14ac:dyDescent="0.25">
      <c r="A18" s="54" t="s">
        <v>11</v>
      </c>
      <c r="C18" s="10">
        <v>11282.3</v>
      </c>
    </row>
    <row r="19" spans="1:4" x14ac:dyDescent="0.25">
      <c r="A19" s="54" t="s">
        <v>12</v>
      </c>
      <c r="C19" s="10">
        <v>5923.1</v>
      </c>
    </row>
    <row r="20" spans="1:4" ht="17.25" x14ac:dyDescent="0.25">
      <c r="A20" s="54" t="s">
        <v>13</v>
      </c>
      <c r="C20" s="22">
        <v>31.2</v>
      </c>
    </row>
    <row r="21" spans="1:4" x14ac:dyDescent="0.25">
      <c r="A21" s="11"/>
      <c r="C21" s="12">
        <f>SUM(C18:C20)</f>
        <v>17236.600000000002</v>
      </c>
    </row>
    <row r="22" spans="1:4" x14ac:dyDescent="0.25">
      <c r="A22" s="11"/>
      <c r="C22" s="10"/>
    </row>
    <row r="23" spans="1:4" x14ac:dyDescent="0.25">
      <c r="A23" s="11" t="s">
        <v>14</v>
      </c>
      <c r="C23" s="10">
        <f>SUM(C15-C21)</f>
        <v>97699.799999999988</v>
      </c>
      <c r="D23" s="62"/>
    </row>
    <row r="24" spans="1:4" x14ac:dyDescent="0.25">
      <c r="A24" s="11"/>
      <c r="C24" s="10"/>
    </row>
    <row r="25" spans="1:4" x14ac:dyDescent="0.25">
      <c r="A25" s="11" t="s">
        <v>15</v>
      </c>
      <c r="C25" s="10"/>
    </row>
    <row r="26" spans="1:4" ht="17.25" x14ac:dyDescent="0.25">
      <c r="A26" s="54" t="s">
        <v>16</v>
      </c>
      <c r="C26" s="22">
        <v>59805.7</v>
      </c>
    </row>
    <row r="27" spans="1:4" x14ac:dyDescent="0.25">
      <c r="A27" s="11"/>
      <c r="C27" s="10"/>
    </row>
    <row r="28" spans="1:4" x14ac:dyDescent="0.25">
      <c r="A28" s="11" t="s">
        <v>17</v>
      </c>
      <c r="C28" s="10">
        <f>+C23-C26</f>
        <v>37894.099999999991</v>
      </c>
    </row>
    <row r="29" spans="1:4" x14ac:dyDescent="0.25">
      <c r="A29" s="11"/>
      <c r="C29" s="10"/>
    </row>
    <row r="31" spans="1:4" x14ac:dyDescent="0.25">
      <c r="A31" s="11"/>
      <c r="C31" s="10"/>
    </row>
    <row r="32" spans="1:4" x14ac:dyDescent="0.25">
      <c r="A32" s="11" t="s">
        <v>18</v>
      </c>
      <c r="C32" s="10">
        <v>32281.4</v>
      </c>
    </row>
    <row r="33" spans="1:9" x14ac:dyDescent="0.25">
      <c r="A33" s="11" t="s">
        <v>19</v>
      </c>
      <c r="C33" s="10">
        <v>136.30000000000001</v>
      </c>
    </row>
    <row r="34" spans="1:9" x14ac:dyDescent="0.25">
      <c r="A34" s="11"/>
      <c r="C34" s="10"/>
    </row>
    <row r="35" spans="1:9" x14ac:dyDescent="0.25">
      <c r="A35" s="11" t="s">
        <v>20</v>
      </c>
      <c r="C35" s="10">
        <v>18176.599999999999</v>
      </c>
    </row>
    <row r="36" spans="1:9" x14ac:dyDescent="0.25">
      <c r="A36" s="11"/>
      <c r="C36" s="10"/>
    </row>
    <row r="37" spans="1:9" x14ac:dyDescent="0.25">
      <c r="A37" s="11" t="s">
        <v>21</v>
      </c>
    </row>
    <row r="38" spans="1:9" x14ac:dyDescent="0.25">
      <c r="A38" s="11" t="s">
        <v>22</v>
      </c>
      <c r="C38" s="10">
        <v>2165.8000000000002</v>
      </c>
    </row>
    <row r="39" spans="1:9" x14ac:dyDescent="0.25">
      <c r="A39" s="11" t="s">
        <v>23</v>
      </c>
      <c r="C39" s="10">
        <v>1020.7</v>
      </c>
    </row>
    <row r="40" spans="1:9" x14ac:dyDescent="0.25">
      <c r="A40" s="11" t="s">
        <v>24</v>
      </c>
      <c r="C40" s="10">
        <v>12808.5</v>
      </c>
    </row>
    <row r="41" spans="1:9" ht="17.25" x14ac:dyDescent="0.25">
      <c r="A41" s="11" t="s">
        <v>25</v>
      </c>
      <c r="C41" s="22">
        <v>17962</v>
      </c>
      <c r="D41" s="28"/>
    </row>
    <row r="42" spans="1:9" x14ac:dyDescent="0.25">
      <c r="A42" s="11"/>
      <c r="C42" s="10">
        <f>SUM(C38:C41)</f>
        <v>33957</v>
      </c>
    </row>
    <row r="43" spans="1:9" x14ac:dyDescent="0.25">
      <c r="A43" s="11"/>
      <c r="C43" s="10"/>
    </row>
    <row r="44" spans="1:9" x14ac:dyDescent="0.25">
      <c r="A44" s="11" t="s">
        <v>26</v>
      </c>
      <c r="C44" s="10">
        <f>+C28+C32+C33+C35-C42</f>
        <v>54531.399999999994</v>
      </c>
      <c r="D44" s="11"/>
    </row>
    <row r="45" spans="1:9" s="11" customFormat="1" x14ac:dyDescent="0.25">
      <c r="B45" s="77"/>
      <c r="C45" s="10"/>
      <c r="E45" s="5"/>
      <c r="F45" s="5"/>
      <c r="G45" s="5"/>
      <c r="H45" s="5"/>
      <c r="I45" s="5"/>
    </row>
    <row r="46" spans="1:9" s="11" customFormat="1" x14ac:dyDescent="0.25">
      <c r="A46" s="11" t="s">
        <v>27</v>
      </c>
      <c r="B46" s="77"/>
      <c r="C46" s="10"/>
    </row>
    <row r="47" spans="1:9" s="11" customFormat="1" ht="17.25" x14ac:dyDescent="0.25">
      <c r="A47" s="11" t="s">
        <v>28</v>
      </c>
      <c r="B47" s="77"/>
      <c r="C47" s="22">
        <v>0</v>
      </c>
      <c r="E47" s="73"/>
    </row>
    <row r="48" spans="1:9" s="11" customFormat="1" x14ac:dyDescent="0.25">
      <c r="A48" s="55"/>
      <c r="B48" s="77"/>
      <c r="C48" s="10"/>
    </row>
    <row r="49" spans="1:3" s="11" customFormat="1" ht="17.25" x14ac:dyDescent="0.25">
      <c r="A49" s="11" t="s">
        <v>29</v>
      </c>
      <c r="B49" s="48"/>
      <c r="C49" s="75">
        <f>+C44+C47</f>
        <v>54531.399999999994</v>
      </c>
    </row>
    <row r="50" spans="1:3" s="11" customFormat="1" x14ac:dyDescent="0.25">
      <c r="B50" s="77"/>
      <c r="C50" s="10"/>
    </row>
    <row r="53" spans="1:3" x14ac:dyDescent="0.25">
      <c r="C53" s="76"/>
    </row>
    <row r="60" spans="1:3" x14ac:dyDescent="0.25">
      <c r="C60" s="18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s="11" customFormat="1" x14ac:dyDescent="0.25">
      <c r="A66" s="5"/>
      <c r="B66" s="77"/>
      <c r="C66" s="18"/>
    </row>
    <row r="67" spans="1:3" x14ac:dyDescent="0.25"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283C-D444-4226-A76E-C6D2FAE2820A}">
  <dimension ref="A1:I42"/>
  <sheetViews>
    <sheetView topLeftCell="B6" workbookViewId="0">
      <selection activeCell="B1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94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4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90" t="s">
        <v>33</v>
      </c>
      <c r="C8" s="90"/>
      <c r="D8" s="90"/>
      <c r="G8" s="90" t="s">
        <v>33</v>
      </c>
      <c r="H8" s="90"/>
      <c r="I8" s="90"/>
    </row>
    <row r="9" spans="1:9" s="2" customFormat="1" ht="33" x14ac:dyDescent="0.25">
      <c r="A9" s="37" t="s">
        <v>34</v>
      </c>
      <c r="B9" s="42" t="s">
        <v>95</v>
      </c>
      <c r="C9" s="42" t="s">
        <v>90</v>
      </c>
      <c r="D9" s="42" t="s">
        <v>37</v>
      </c>
      <c r="F9" s="37" t="s">
        <v>38</v>
      </c>
      <c r="G9" s="42" t="s">
        <v>95</v>
      </c>
      <c r="H9" s="42" t="s">
        <v>90</v>
      </c>
      <c r="I9" s="42" t="s">
        <v>37</v>
      </c>
    </row>
    <row r="10" spans="1:9" x14ac:dyDescent="0.25">
      <c r="D10" s="10"/>
    </row>
    <row r="11" spans="1:9" x14ac:dyDescent="0.25">
      <c r="A11" s="11" t="s">
        <v>39</v>
      </c>
      <c r="B11" s="12">
        <v>416080.3</v>
      </c>
      <c r="C11" s="12">
        <v>282275.90000000002</v>
      </c>
      <c r="D11" s="12">
        <f>+B11-C11</f>
        <v>133804.39999999997</v>
      </c>
      <c r="F11" s="13" t="s">
        <v>40</v>
      </c>
      <c r="G11" s="14">
        <f>+G13+G14+G15</f>
        <v>903830</v>
      </c>
      <c r="H11" s="14">
        <f>+H13+H14+H15</f>
        <v>899663.20000000007</v>
      </c>
      <c r="I11" s="12">
        <f>+G11-H11</f>
        <v>4166.7999999999302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41</v>
      </c>
      <c r="B13" s="16">
        <f>SUM(B15:B19)</f>
        <v>836243.7</v>
      </c>
      <c r="C13" s="16">
        <f>SUM(C15:C19)</f>
        <v>823284.1</v>
      </c>
      <c r="D13" s="16">
        <f>+B13-C13</f>
        <v>12959.599999999977</v>
      </c>
      <c r="F13" s="13" t="s">
        <v>42</v>
      </c>
      <c r="G13" s="12">
        <v>1001.3</v>
      </c>
      <c r="H13" s="12">
        <v>1001.3</v>
      </c>
      <c r="I13" s="16">
        <f>+G13-H13</f>
        <v>0</v>
      </c>
    </row>
    <row r="14" spans="1:9" x14ac:dyDescent="0.25">
      <c r="A14" s="11"/>
      <c r="B14" s="16"/>
      <c r="C14" s="16"/>
      <c r="D14" s="10"/>
      <c r="E14" s="18"/>
      <c r="F14" s="5" t="s">
        <v>43</v>
      </c>
      <c r="G14" s="10">
        <v>61519.1</v>
      </c>
      <c r="H14" s="10">
        <v>61488</v>
      </c>
      <c r="I14" s="16">
        <f>+G14-H14</f>
        <v>31.099999999998545</v>
      </c>
    </row>
    <row r="15" spans="1:9" x14ac:dyDescent="0.25">
      <c r="A15" s="11" t="s">
        <v>44</v>
      </c>
      <c r="B15" s="33">
        <v>0</v>
      </c>
      <c r="C15" s="33">
        <v>0</v>
      </c>
      <c r="D15" s="21">
        <f t="shared" ref="D15:D17" si="0">+B15-C15</f>
        <v>0</v>
      </c>
      <c r="E15" s="18"/>
      <c r="F15" s="5" t="s">
        <v>96</v>
      </c>
      <c r="G15" s="10">
        <v>841309.6</v>
      </c>
      <c r="H15" s="10">
        <v>837173.9</v>
      </c>
      <c r="I15" s="16">
        <f>+G15-H15</f>
        <v>4135.6999999999534</v>
      </c>
    </row>
    <row r="16" spans="1:9" x14ac:dyDescent="0.25">
      <c r="A16" s="11" t="s">
        <v>46</v>
      </c>
      <c r="B16" s="20">
        <v>968.7</v>
      </c>
      <c r="C16" s="20">
        <v>960.6</v>
      </c>
      <c r="D16" s="10">
        <f t="shared" si="0"/>
        <v>8.1000000000000227</v>
      </c>
      <c r="E16" s="18"/>
      <c r="G16" s="10"/>
      <c r="H16" s="10"/>
      <c r="I16" s="16"/>
    </row>
    <row r="17" spans="1:9" x14ac:dyDescent="0.25">
      <c r="A17" s="5" t="s">
        <v>47</v>
      </c>
      <c r="B17" s="20">
        <v>835275</v>
      </c>
      <c r="C17" s="20">
        <v>822323.5</v>
      </c>
      <c r="D17" s="10">
        <f t="shared" si="0"/>
        <v>12951.5</v>
      </c>
      <c r="E17" s="18"/>
      <c r="F17" s="83" t="s">
        <v>48</v>
      </c>
      <c r="G17" s="10">
        <v>1290413.6000000001</v>
      </c>
      <c r="H17" s="10">
        <v>1279131.3</v>
      </c>
      <c r="I17" s="16">
        <f>+G17-H17</f>
        <v>11282.300000000047</v>
      </c>
    </row>
    <row r="18" spans="1:9" x14ac:dyDescent="0.25">
      <c r="A18" s="11" t="s">
        <v>49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6"/>
    </row>
    <row r="19" spans="1:9" ht="17.25" x14ac:dyDescent="0.25">
      <c r="A19" s="11" t="s">
        <v>50</v>
      </c>
      <c r="B19" s="22">
        <v>-236.8</v>
      </c>
      <c r="C19" s="22">
        <v>-236.8</v>
      </c>
      <c r="D19" s="21">
        <f>+B19-C19</f>
        <v>0</v>
      </c>
      <c r="E19" s="18"/>
      <c r="F19" s="83" t="s">
        <v>51</v>
      </c>
      <c r="G19" s="10">
        <v>51485.8</v>
      </c>
      <c r="H19" s="10">
        <v>46069.1</v>
      </c>
      <c r="I19" s="16">
        <f>+G19-H19</f>
        <v>5416.7000000000044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6"/>
    </row>
    <row r="21" spans="1:9" x14ac:dyDescent="0.25">
      <c r="A21" s="11" t="s">
        <v>52</v>
      </c>
      <c r="B21" s="10">
        <f>+B23+B25</f>
        <v>8808848.3000000007</v>
      </c>
      <c r="C21" s="10">
        <f>SUM(C23:C25)</f>
        <v>8652390.3000000007</v>
      </c>
      <c r="D21" s="10">
        <f>+B21-C21</f>
        <v>156458</v>
      </c>
      <c r="E21" s="18"/>
      <c r="F21" s="83" t="s">
        <v>53</v>
      </c>
      <c r="G21" s="14">
        <v>3349.7</v>
      </c>
      <c r="H21" s="14">
        <v>3064.4</v>
      </c>
      <c r="I21" s="16">
        <f>+G21-H21</f>
        <v>285.29999999999973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54</v>
      </c>
      <c r="B23" s="10">
        <v>10886643</v>
      </c>
      <c r="C23" s="10">
        <v>10672047</v>
      </c>
      <c r="D23" s="10">
        <f>+B23-C23</f>
        <v>214596</v>
      </c>
      <c r="E23" s="18"/>
      <c r="F23" s="11" t="s">
        <v>55</v>
      </c>
      <c r="G23" s="10">
        <v>1483.2</v>
      </c>
      <c r="H23" s="10">
        <v>1483.2</v>
      </c>
      <c r="I23" s="16">
        <f>+G23-H23</f>
        <v>0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56</v>
      </c>
      <c r="B25" s="10">
        <v>-2077794.7</v>
      </c>
      <c r="C25" s="10">
        <v>-2019656.7</v>
      </c>
      <c r="D25" s="10">
        <f>+B25-C25</f>
        <v>-58138</v>
      </c>
      <c r="E25" s="18"/>
      <c r="F25" s="11" t="s">
        <v>57</v>
      </c>
      <c r="G25" s="26">
        <v>1526904.9</v>
      </c>
      <c r="H25" s="26">
        <v>1574951.9</v>
      </c>
      <c r="I25" s="19">
        <f>+G25-H25</f>
        <v>-48047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7.25" x14ac:dyDescent="0.25">
      <c r="A27" s="11" t="s">
        <v>58</v>
      </c>
      <c r="B27" s="29">
        <v>116939.8</v>
      </c>
      <c r="C27" s="29">
        <v>392583.4</v>
      </c>
      <c r="D27" s="10">
        <f>+B27-C27</f>
        <v>-275643.60000000003</v>
      </c>
      <c r="E27" s="18"/>
      <c r="F27" s="11" t="s">
        <v>59</v>
      </c>
      <c r="G27" s="26">
        <f>+G11+G17+G19+G21+G23+G25</f>
        <v>3777467.2</v>
      </c>
      <c r="H27" s="26">
        <f>+H11+H17+H19+H21+H23+H25</f>
        <v>3804363.1</v>
      </c>
      <c r="I27" s="14">
        <f>+G27-H27</f>
        <v>-26895.899999999907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60</v>
      </c>
      <c r="G29" s="18"/>
      <c r="H29" s="18"/>
      <c r="I29" s="18"/>
    </row>
    <row r="30" spans="1:9" x14ac:dyDescent="0.25">
      <c r="A30" s="11" t="s">
        <v>61</v>
      </c>
      <c r="B30" s="29">
        <v>41630.9</v>
      </c>
      <c r="C30" s="29">
        <v>41638.800000000003</v>
      </c>
      <c r="D30" s="10">
        <f>+B30-C30</f>
        <v>-7.9000000000014552</v>
      </c>
      <c r="E30" s="18"/>
    </row>
    <row r="31" spans="1:9" x14ac:dyDescent="0.25">
      <c r="A31" s="11"/>
      <c r="B31" s="29"/>
      <c r="C31" s="29"/>
      <c r="D31" s="29"/>
      <c r="E31" s="18"/>
      <c r="F31" s="11" t="s">
        <v>62</v>
      </c>
      <c r="G31" s="14">
        <v>2646591.5</v>
      </c>
      <c r="H31" s="14">
        <v>2646591.5</v>
      </c>
      <c r="I31" s="86">
        <f t="shared" ref="I31:I36" si="1">+G31-H31</f>
        <v>0</v>
      </c>
    </row>
    <row r="32" spans="1:9" x14ac:dyDescent="0.25">
      <c r="A32" s="11" t="s">
        <v>63</v>
      </c>
      <c r="B32" s="33">
        <v>0</v>
      </c>
      <c r="C32" s="33">
        <v>0</v>
      </c>
      <c r="D32" s="10">
        <f>+B32-C32</f>
        <v>0</v>
      </c>
      <c r="E32" s="18"/>
      <c r="F32" s="11" t="s">
        <v>64</v>
      </c>
      <c r="G32" s="14">
        <v>2592681.9</v>
      </c>
      <c r="H32" s="14">
        <v>2592681.9</v>
      </c>
      <c r="I32" s="86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65</v>
      </c>
      <c r="G33" s="14">
        <v>113389.2</v>
      </c>
      <c r="H33" s="14">
        <v>113389.2</v>
      </c>
      <c r="I33" s="86">
        <f t="shared" si="1"/>
        <v>0</v>
      </c>
    </row>
    <row r="34" spans="1:9" x14ac:dyDescent="0.25">
      <c r="A34" s="11" t="s">
        <v>66</v>
      </c>
      <c r="B34" s="29">
        <v>3576.9</v>
      </c>
      <c r="C34" s="29">
        <v>3307.3</v>
      </c>
      <c r="D34" s="10">
        <f>+B34-C34</f>
        <v>269.59999999999991</v>
      </c>
      <c r="E34" s="18"/>
      <c r="F34" s="11" t="s">
        <v>67</v>
      </c>
      <c r="G34" s="14">
        <v>18943.400000000001</v>
      </c>
      <c r="H34" s="14">
        <v>18943.400000000001</v>
      </c>
      <c r="I34" s="86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68</v>
      </c>
      <c r="G35" s="14">
        <v>586690.4</v>
      </c>
      <c r="H35" s="14">
        <v>586690.4</v>
      </c>
      <c r="I35" s="86">
        <f t="shared" si="1"/>
        <v>0</v>
      </c>
    </row>
    <row r="36" spans="1:9" ht="17.25" x14ac:dyDescent="0.25">
      <c r="A36" s="11" t="s">
        <v>69</v>
      </c>
      <c r="B36" s="35">
        <v>1095.7</v>
      </c>
      <c r="C36" s="35">
        <v>1300.3</v>
      </c>
      <c r="D36" s="29">
        <f>+B36-C36</f>
        <v>-204.59999999999991</v>
      </c>
      <c r="E36" s="18"/>
      <c r="F36" s="11" t="s">
        <v>26</v>
      </c>
      <c r="G36" s="26">
        <v>488652</v>
      </c>
      <c r="H36" s="26">
        <v>434120.6</v>
      </c>
      <c r="I36" s="29">
        <f t="shared" si="1"/>
        <v>54531.400000000023</v>
      </c>
    </row>
    <row r="37" spans="1:9" x14ac:dyDescent="0.25">
      <c r="A37" s="11"/>
      <c r="B37" s="29"/>
      <c r="C37" s="29"/>
      <c r="D37" s="29"/>
      <c r="E37" s="18"/>
      <c r="G37" s="28"/>
    </row>
    <row r="38" spans="1:9" ht="17.25" x14ac:dyDescent="0.25">
      <c r="A38" s="11"/>
      <c r="B38" s="29"/>
      <c r="C38" s="29"/>
      <c r="D38" s="29"/>
      <c r="E38" s="18"/>
      <c r="F38" s="11" t="s">
        <v>70</v>
      </c>
      <c r="G38" s="26">
        <f>SUM(G31:G37)</f>
        <v>6446948.4000000013</v>
      </c>
      <c r="H38" s="26">
        <f>SUM(H31:H37)</f>
        <v>6392417.0000000009</v>
      </c>
      <c r="I38" s="26">
        <f>+G38-H38</f>
        <v>54531.400000000373</v>
      </c>
    </row>
    <row r="39" spans="1:9" ht="17.25" x14ac:dyDescent="0.25">
      <c r="A39" s="11" t="s">
        <v>71</v>
      </c>
      <c r="B39" s="75">
        <f>+B36+B34+B32+B30+B27+B21+B13+B11</f>
        <v>10224415.600000001</v>
      </c>
      <c r="C39" s="75">
        <f>+C36+C34+C32+C30+C27+C21+C13+C11</f>
        <v>10196780.100000001</v>
      </c>
      <c r="D39" s="75">
        <f>+B39-C39</f>
        <v>27635.5</v>
      </c>
      <c r="E39" s="18"/>
      <c r="F39" s="11" t="s">
        <v>72</v>
      </c>
      <c r="G39" s="75">
        <f>+G27+G38</f>
        <v>10224415.600000001</v>
      </c>
      <c r="H39" s="75">
        <f>+H27+H38</f>
        <v>10196780.100000001</v>
      </c>
      <c r="I39" s="75">
        <f>+G39-H39</f>
        <v>27635.5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5164C-56B6-49F0-B81D-089BC36CACCF}">
  <dimension ref="A1:I144"/>
  <sheetViews>
    <sheetView topLeftCell="A12" workbookViewId="0">
      <selection activeCell="A12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s="7" customFormat="1" ht="16.5" x14ac:dyDescent="0.25">
      <c r="A3" s="2" t="s">
        <v>2</v>
      </c>
      <c r="B3" s="6"/>
      <c r="C3" s="6"/>
    </row>
    <row r="4" spans="1:9" s="7" customFormat="1" ht="16.5" x14ac:dyDescent="0.25">
      <c r="A4" s="2" t="s">
        <v>97</v>
      </c>
      <c r="B4" s="6"/>
      <c r="C4" s="6"/>
    </row>
    <row r="5" spans="1:9" s="6" customFormat="1" ht="16.5" x14ac:dyDescent="0.25">
      <c r="A5" s="46" t="s">
        <v>4</v>
      </c>
      <c r="B5" s="9"/>
      <c r="C5" s="9"/>
    </row>
    <row r="6" spans="1:9" s="2" customFormat="1" x14ac:dyDescent="0.25">
      <c r="B6" s="48"/>
    </row>
    <row r="7" spans="1:9" s="2" customFormat="1" x14ac:dyDescent="0.25">
      <c r="B7" s="48"/>
    </row>
    <row r="8" spans="1:9" x14ac:dyDescent="0.25">
      <c r="B8" s="48"/>
      <c r="C8" s="59">
        <v>45536</v>
      </c>
    </row>
    <row r="10" spans="1:9" x14ac:dyDescent="0.25">
      <c r="A10" s="5" t="s">
        <v>5</v>
      </c>
    </row>
    <row r="11" spans="1:9" x14ac:dyDescent="0.25">
      <c r="A11" s="54" t="s">
        <v>6</v>
      </c>
      <c r="C11" s="10">
        <v>107324.8</v>
      </c>
    </row>
    <row r="12" spans="1:9" x14ac:dyDescent="0.25">
      <c r="A12" s="54" t="s">
        <v>7</v>
      </c>
      <c r="C12" s="84">
        <v>0</v>
      </c>
      <c r="G12" s="60"/>
      <c r="I12" s="61"/>
    </row>
    <row r="13" spans="1:9" x14ac:dyDescent="0.25">
      <c r="A13" s="54" t="s">
        <v>8</v>
      </c>
      <c r="C13" s="10">
        <v>7347.9</v>
      </c>
    </row>
    <row r="14" spans="1:9" ht="13.5" customHeight="1" x14ac:dyDescent="0.25">
      <c r="A14" s="54" t="s">
        <v>9</v>
      </c>
      <c r="C14" s="22">
        <v>1637.9</v>
      </c>
      <c r="G14" s="60"/>
    </row>
    <row r="15" spans="1:9" ht="13.5" customHeight="1" x14ac:dyDescent="0.25">
      <c r="A15" s="51"/>
      <c r="C15" s="12">
        <f>SUM(C11:C14)</f>
        <v>116310.59999999999</v>
      </c>
    </row>
    <row r="16" spans="1:9" x14ac:dyDescent="0.25">
      <c r="A16" s="53"/>
      <c r="C16" s="10"/>
    </row>
    <row r="17" spans="1:4" x14ac:dyDescent="0.25">
      <c r="A17" s="11" t="s">
        <v>10</v>
      </c>
    </row>
    <row r="18" spans="1:4" x14ac:dyDescent="0.25">
      <c r="A18" s="54" t="s">
        <v>11</v>
      </c>
      <c r="C18" s="10">
        <v>9570.4</v>
      </c>
    </row>
    <row r="19" spans="1:4" x14ac:dyDescent="0.25">
      <c r="A19" s="54" t="s">
        <v>12</v>
      </c>
      <c r="C19" s="10">
        <v>5045.8999999999996</v>
      </c>
    </row>
    <row r="20" spans="1:4" ht="17.25" x14ac:dyDescent="0.25">
      <c r="A20" s="54" t="s">
        <v>13</v>
      </c>
      <c r="C20" s="22">
        <v>39.1</v>
      </c>
    </row>
    <row r="21" spans="1:4" x14ac:dyDescent="0.25">
      <c r="A21" s="11"/>
      <c r="C21" s="12">
        <f>SUM(C18:C20)</f>
        <v>14655.4</v>
      </c>
    </row>
    <row r="22" spans="1:4" x14ac:dyDescent="0.25">
      <c r="A22" s="11"/>
      <c r="C22" s="10"/>
    </row>
    <row r="23" spans="1:4" x14ac:dyDescent="0.25">
      <c r="A23" s="11" t="s">
        <v>14</v>
      </c>
      <c r="C23" s="10">
        <f>SUM(C15-C21)</f>
        <v>101655.2</v>
      </c>
      <c r="D23" s="62"/>
    </row>
    <row r="24" spans="1:4" x14ac:dyDescent="0.25">
      <c r="A24" s="11"/>
      <c r="C24" s="10"/>
    </row>
    <row r="25" spans="1:4" x14ac:dyDescent="0.25">
      <c r="A25" s="11" t="s">
        <v>15</v>
      </c>
      <c r="C25" s="10"/>
    </row>
    <row r="26" spans="1:4" ht="17.25" x14ac:dyDescent="0.25">
      <c r="A26" s="54" t="s">
        <v>16</v>
      </c>
      <c r="C26" s="22">
        <v>70062.600000000006</v>
      </c>
    </row>
    <row r="27" spans="1:4" x14ac:dyDescent="0.25">
      <c r="A27" s="11"/>
      <c r="C27" s="10"/>
    </row>
    <row r="28" spans="1:4" x14ac:dyDescent="0.25">
      <c r="A28" s="11" t="s">
        <v>17</v>
      </c>
      <c r="C28" s="10">
        <f>+C23-C26</f>
        <v>31592.599999999991</v>
      </c>
    </row>
    <row r="29" spans="1:4" x14ac:dyDescent="0.25">
      <c r="A29" s="11"/>
      <c r="C29" s="10"/>
    </row>
    <row r="31" spans="1:4" x14ac:dyDescent="0.25">
      <c r="A31" s="11"/>
      <c r="C31" s="10"/>
    </row>
    <row r="32" spans="1:4" x14ac:dyDescent="0.25">
      <c r="A32" s="11" t="s">
        <v>18</v>
      </c>
      <c r="C32" s="10">
        <v>23826.400000000001</v>
      </c>
    </row>
    <row r="33" spans="1:9" x14ac:dyDescent="0.25">
      <c r="A33" s="11" t="s">
        <v>19</v>
      </c>
      <c r="C33" s="10">
        <v>-49.9</v>
      </c>
    </row>
    <row r="34" spans="1:9" x14ac:dyDescent="0.25">
      <c r="A34" s="11"/>
      <c r="C34" s="10"/>
    </row>
    <row r="35" spans="1:9" x14ac:dyDescent="0.25">
      <c r="A35" s="11" t="s">
        <v>20</v>
      </c>
      <c r="C35" s="10">
        <v>6277.7</v>
      </c>
    </row>
    <row r="36" spans="1:9" x14ac:dyDescent="0.25">
      <c r="A36" s="11"/>
      <c r="C36" s="10"/>
    </row>
    <row r="37" spans="1:9" x14ac:dyDescent="0.25">
      <c r="A37" s="11" t="s">
        <v>21</v>
      </c>
    </row>
    <row r="38" spans="1:9" x14ac:dyDescent="0.25">
      <c r="A38" s="11" t="s">
        <v>22</v>
      </c>
      <c r="C38" s="10">
        <v>2435</v>
      </c>
    </row>
    <row r="39" spans="1:9" x14ac:dyDescent="0.25">
      <c r="A39" s="11" t="s">
        <v>23</v>
      </c>
      <c r="C39" s="10">
        <v>1254.9000000000001</v>
      </c>
    </row>
    <row r="40" spans="1:9" x14ac:dyDescent="0.25">
      <c r="A40" s="11" t="s">
        <v>24</v>
      </c>
      <c r="C40" s="10">
        <v>14567.1</v>
      </c>
    </row>
    <row r="41" spans="1:9" ht="17.25" x14ac:dyDescent="0.25">
      <c r="A41" s="11" t="s">
        <v>25</v>
      </c>
      <c r="C41" s="22">
        <v>12229.6</v>
      </c>
      <c r="D41" s="28"/>
    </row>
    <row r="42" spans="1:9" x14ac:dyDescent="0.25">
      <c r="A42" s="11"/>
      <c r="C42" s="10">
        <f>SUM(C38:C41)</f>
        <v>30486.6</v>
      </c>
    </row>
    <row r="43" spans="1:9" x14ac:dyDescent="0.25">
      <c r="A43" s="11"/>
      <c r="C43" s="10"/>
    </row>
    <row r="44" spans="1:9" x14ac:dyDescent="0.25">
      <c r="A44" s="11" t="s">
        <v>26</v>
      </c>
      <c r="C44" s="10">
        <f>+C28+C32+C33+C35-C42</f>
        <v>31160.19999999999</v>
      </c>
      <c r="D44" s="11"/>
    </row>
    <row r="45" spans="1:9" s="11" customFormat="1" x14ac:dyDescent="0.25">
      <c r="B45" s="77"/>
      <c r="C45" s="10"/>
      <c r="E45" s="5"/>
      <c r="F45" s="5"/>
      <c r="G45" s="5"/>
      <c r="H45" s="5"/>
      <c r="I45" s="5"/>
    </row>
    <row r="46" spans="1:9" s="11" customFormat="1" x14ac:dyDescent="0.25">
      <c r="A46" s="11" t="s">
        <v>27</v>
      </c>
      <c r="B46" s="77"/>
      <c r="C46" s="10"/>
    </row>
    <row r="47" spans="1:9" s="11" customFormat="1" ht="17.25" x14ac:dyDescent="0.25">
      <c r="A47" s="11" t="s">
        <v>28</v>
      </c>
      <c r="B47" s="77"/>
      <c r="C47" s="22">
        <v>0</v>
      </c>
      <c r="E47" s="73"/>
    </row>
    <row r="48" spans="1:9" s="11" customFormat="1" x14ac:dyDescent="0.25">
      <c r="A48" s="55"/>
      <c r="B48" s="77"/>
      <c r="C48" s="10"/>
    </row>
    <row r="49" spans="1:3" s="11" customFormat="1" ht="17.25" x14ac:dyDescent="0.25">
      <c r="A49" s="11" t="s">
        <v>29</v>
      </c>
      <c r="B49" s="48"/>
      <c r="C49" s="75">
        <f>+C44+C47</f>
        <v>31160.19999999999</v>
      </c>
    </row>
    <row r="50" spans="1:3" s="11" customFormat="1" x14ac:dyDescent="0.25">
      <c r="B50" s="77"/>
      <c r="C50" s="10"/>
    </row>
    <row r="53" spans="1:3" x14ac:dyDescent="0.25">
      <c r="C53" s="76"/>
    </row>
    <row r="60" spans="1:3" x14ac:dyDescent="0.25">
      <c r="C60" s="18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s="11" customFormat="1" x14ac:dyDescent="0.25">
      <c r="A66" s="5"/>
      <c r="B66" s="77"/>
      <c r="C66" s="18"/>
    </row>
    <row r="67" spans="1:3" x14ac:dyDescent="0.25"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93184-B557-471B-8E98-0C018649348C}">
  <dimension ref="A1:I42"/>
  <sheetViews>
    <sheetView topLeftCell="A23" workbookViewId="0">
      <selection activeCell="A21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98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4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90" t="s">
        <v>33</v>
      </c>
      <c r="C8" s="90"/>
      <c r="D8" s="90"/>
      <c r="G8" s="90" t="s">
        <v>33</v>
      </c>
      <c r="H8" s="90"/>
      <c r="I8" s="90"/>
    </row>
    <row r="9" spans="1:9" s="2" customFormat="1" ht="33" x14ac:dyDescent="0.25">
      <c r="A9" s="37" t="s">
        <v>34</v>
      </c>
      <c r="B9" s="42" t="s">
        <v>99</v>
      </c>
      <c r="C9" s="42" t="s">
        <v>95</v>
      </c>
      <c r="D9" s="42" t="s">
        <v>37</v>
      </c>
      <c r="F9" s="37" t="s">
        <v>38</v>
      </c>
      <c r="G9" s="42" t="s">
        <v>99</v>
      </c>
      <c r="H9" s="42" t="s">
        <v>95</v>
      </c>
      <c r="I9" s="42" t="s">
        <v>37</v>
      </c>
    </row>
    <row r="10" spans="1:9" x14ac:dyDescent="0.25">
      <c r="D10" s="10"/>
    </row>
    <row r="11" spans="1:9" x14ac:dyDescent="0.25">
      <c r="A11" s="11" t="s">
        <v>39</v>
      </c>
      <c r="B11" s="12">
        <v>260225.5</v>
      </c>
      <c r="C11" s="12">
        <v>416080.3</v>
      </c>
      <c r="D11" s="12">
        <f>+B11-C11</f>
        <v>-155854.79999999999</v>
      </c>
      <c r="F11" s="13" t="s">
        <v>40</v>
      </c>
      <c r="G11" s="14">
        <f>+G13+G14+G15</f>
        <v>899930.1</v>
      </c>
      <c r="H11" s="14">
        <f>+H13+H14+H15</f>
        <v>903830</v>
      </c>
      <c r="I11" s="12">
        <f>+G11-H11</f>
        <v>-3899.9000000000233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41</v>
      </c>
      <c r="B13" s="16">
        <f>SUM(B15:B19)</f>
        <v>859973</v>
      </c>
      <c r="C13" s="16">
        <f>SUM(C15:C19)</f>
        <v>836243.7</v>
      </c>
      <c r="D13" s="16">
        <f>+B13-C13</f>
        <v>23729.300000000047</v>
      </c>
      <c r="F13" s="13" t="s">
        <v>42</v>
      </c>
      <c r="G13" s="12">
        <v>1001.3</v>
      </c>
      <c r="H13" s="12">
        <v>1001.3</v>
      </c>
      <c r="I13" s="16">
        <f>+G13-H13</f>
        <v>0</v>
      </c>
    </row>
    <row r="14" spans="1:9" x14ac:dyDescent="0.25">
      <c r="A14" s="11"/>
      <c r="B14" s="16"/>
      <c r="C14" s="16"/>
      <c r="D14" s="10"/>
      <c r="E14" s="18"/>
      <c r="F14" s="5" t="s">
        <v>43</v>
      </c>
      <c r="G14" s="10">
        <v>61558.2</v>
      </c>
      <c r="H14" s="10">
        <v>61519.1</v>
      </c>
      <c r="I14" s="16">
        <f>+G14-H14</f>
        <v>39.099999999998545</v>
      </c>
    </row>
    <row r="15" spans="1:9" x14ac:dyDescent="0.25">
      <c r="A15" s="11" t="s">
        <v>44</v>
      </c>
      <c r="B15" s="33">
        <v>0</v>
      </c>
      <c r="C15" s="33">
        <v>0</v>
      </c>
      <c r="D15" s="21">
        <f t="shared" ref="D15:D17" si="0">+B15-C15</f>
        <v>0</v>
      </c>
      <c r="E15" s="18"/>
      <c r="F15" s="5" t="s">
        <v>96</v>
      </c>
      <c r="G15" s="10">
        <v>837370.6</v>
      </c>
      <c r="H15" s="10">
        <v>841309.6</v>
      </c>
      <c r="I15" s="16">
        <f>+G15-H15</f>
        <v>-3939</v>
      </c>
    </row>
    <row r="16" spans="1:9" x14ac:dyDescent="0.25">
      <c r="A16" s="11" t="s">
        <v>46</v>
      </c>
      <c r="B16" s="20">
        <v>975.5</v>
      </c>
      <c r="C16" s="20">
        <v>968.7</v>
      </c>
      <c r="D16" s="10">
        <f t="shared" si="0"/>
        <v>6.7999999999999545</v>
      </c>
      <c r="E16" s="18"/>
      <c r="G16" s="10"/>
      <c r="H16" s="10"/>
      <c r="I16" s="16"/>
    </row>
    <row r="17" spans="1:9" x14ac:dyDescent="0.25">
      <c r="A17" s="5" t="s">
        <v>47</v>
      </c>
      <c r="B17" s="20">
        <v>858997.5</v>
      </c>
      <c r="C17" s="20">
        <v>835275</v>
      </c>
      <c r="D17" s="10">
        <f t="shared" si="0"/>
        <v>23722.5</v>
      </c>
      <c r="E17" s="18"/>
      <c r="F17" s="83" t="s">
        <v>48</v>
      </c>
      <c r="G17" s="10">
        <v>1299984</v>
      </c>
      <c r="H17" s="10">
        <v>1290413.6000000001</v>
      </c>
      <c r="I17" s="16">
        <f>+G17-H17</f>
        <v>9570.3999999999069</v>
      </c>
    </row>
    <row r="18" spans="1:9" x14ac:dyDescent="0.25">
      <c r="A18" s="11" t="s">
        <v>49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6"/>
    </row>
    <row r="19" spans="1:9" ht="17.25" x14ac:dyDescent="0.25">
      <c r="A19" s="11" t="s">
        <v>50</v>
      </c>
      <c r="B19" s="22">
        <v>-236.8</v>
      </c>
      <c r="C19" s="22">
        <v>-236.8</v>
      </c>
      <c r="D19" s="21">
        <f>+B19-C19</f>
        <v>0</v>
      </c>
      <c r="E19" s="18"/>
      <c r="F19" s="83" t="s">
        <v>51</v>
      </c>
      <c r="G19" s="10">
        <v>56967.3</v>
      </c>
      <c r="H19" s="10">
        <v>51485.8</v>
      </c>
      <c r="I19" s="16">
        <f>+G19-H19</f>
        <v>5481.5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6"/>
    </row>
    <row r="21" spans="1:9" x14ac:dyDescent="0.25">
      <c r="A21" s="11" t="s">
        <v>52</v>
      </c>
      <c r="B21" s="10">
        <f>+B23+B25</f>
        <v>8939835.9000000004</v>
      </c>
      <c r="C21" s="10">
        <f>SUM(C23:C25)</f>
        <v>8808848.3000000007</v>
      </c>
      <c r="D21" s="10">
        <f>+B21-C21</f>
        <v>130987.59999999963</v>
      </c>
      <c r="E21" s="18"/>
      <c r="F21" s="83" t="s">
        <v>100</v>
      </c>
      <c r="G21" s="14">
        <v>3555.1</v>
      </c>
      <c r="H21" s="14">
        <v>3349.7</v>
      </c>
      <c r="I21" s="16">
        <f>+G21-H21</f>
        <v>205.40000000000009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54</v>
      </c>
      <c r="B23" s="10">
        <v>11086048</v>
      </c>
      <c r="C23" s="10">
        <v>10886643</v>
      </c>
      <c r="D23" s="10">
        <f>+B23-C23</f>
        <v>199405</v>
      </c>
      <c r="E23" s="18"/>
      <c r="F23" s="11" t="s">
        <v>55</v>
      </c>
      <c r="G23" s="10">
        <v>1487.6</v>
      </c>
      <c r="H23" s="10">
        <v>1483.2</v>
      </c>
      <c r="I23" s="16">
        <f>+G23-H23</f>
        <v>4.3999999999998636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56</v>
      </c>
      <c r="B25" s="10">
        <v>-2146212.1</v>
      </c>
      <c r="C25" s="10">
        <v>-2077794.7</v>
      </c>
      <c r="D25" s="10">
        <f>+B25-C25</f>
        <v>-68417.40000000014</v>
      </c>
      <c r="E25" s="18"/>
      <c r="F25" s="11" t="s">
        <v>57</v>
      </c>
      <c r="G25" s="26">
        <v>1480826</v>
      </c>
      <c r="H25" s="26">
        <v>1526904.9</v>
      </c>
      <c r="I25" s="19">
        <f>+G25-H25</f>
        <v>-46078.899999999907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7.25" x14ac:dyDescent="0.25">
      <c r="A27" s="11" t="s">
        <v>58</v>
      </c>
      <c r="B27" s="29">
        <v>113451</v>
      </c>
      <c r="C27" s="29">
        <v>116939.8</v>
      </c>
      <c r="D27" s="10">
        <f>+B27-C27</f>
        <v>-3488.8000000000029</v>
      </c>
      <c r="E27" s="18"/>
      <c r="F27" s="11" t="s">
        <v>59</v>
      </c>
      <c r="G27" s="26">
        <f>+G11+G17+G19+G21+G23+G25</f>
        <v>3742750.1</v>
      </c>
      <c r="H27" s="26">
        <f>+H11+H17+H19+H21+H23+H25</f>
        <v>3777467.2</v>
      </c>
      <c r="I27" s="14">
        <f>+G27-H27</f>
        <v>-34717.100000000093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60</v>
      </c>
      <c r="G29" s="18"/>
      <c r="H29" s="18"/>
      <c r="I29" s="18"/>
    </row>
    <row r="30" spans="1:9" x14ac:dyDescent="0.25">
      <c r="A30" s="11" t="s">
        <v>61</v>
      </c>
      <c r="B30" s="29">
        <v>42049.1</v>
      </c>
      <c r="C30" s="29">
        <v>41630.9</v>
      </c>
      <c r="D30" s="10">
        <f>+B30-C30</f>
        <v>418.19999999999709</v>
      </c>
      <c r="E30" s="18"/>
    </row>
    <row r="31" spans="1:9" x14ac:dyDescent="0.25">
      <c r="A31" s="11"/>
      <c r="B31" s="29"/>
      <c r="C31" s="29"/>
      <c r="D31" s="29"/>
      <c r="E31" s="18"/>
      <c r="F31" s="11" t="s">
        <v>62</v>
      </c>
      <c r="G31" s="14">
        <v>2646591.5</v>
      </c>
      <c r="H31" s="14">
        <v>2646591.5</v>
      </c>
      <c r="I31" s="86">
        <f t="shared" ref="I31:I36" si="1">+G31-H31</f>
        <v>0</v>
      </c>
    </row>
    <row r="32" spans="1:9" x14ac:dyDescent="0.25">
      <c r="A32" s="11" t="s">
        <v>63</v>
      </c>
      <c r="B32" s="33">
        <v>0</v>
      </c>
      <c r="C32" s="33">
        <v>0</v>
      </c>
      <c r="D32" s="10">
        <f>+B32-C32</f>
        <v>0</v>
      </c>
      <c r="E32" s="18"/>
      <c r="F32" s="11" t="s">
        <v>64</v>
      </c>
      <c r="G32" s="14">
        <v>2592681.9</v>
      </c>
      <c r="H32" s="14">
        <v>2592681.9</v>
      </c>
      <c r="I32" s="86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65</v>
      </c>
      <c r="G33" s="14">
        <v>113389.2</v>
      </c>
      <c r="H33" s="14">
        <v>113389.2</v>
      </c>
      <c r="I33" s="86">
        <f t="shared" si="1"/>
        <v>0</v>
      </c>
    </row>
    <row r="34" spans="1:9" x14ac:dyDescent="0.25">
      <c r="A34" s="11" t="s">
        <v>66</v>
      </c>
      <c r="B34" s="29">
        <v>4430.2</v>
      </c>
      <c r="C34" s="29">
        <v>3576.9</v>
      </c>
      <c r="D34" s="10">
        <f>+B34-C34</f>
        <v>853.29999999999973</v>
      </c>
      <c r="E34" s="18"/>
      <c r="F34" s="11" t="s">
        <v>67</v>
      </c>
      <c r="G34" s="14">
        <v>18943.400000000001</v>
      </c>
      <c r="H34" s="14">
        <v>18943.400000000001</v>
      </c>
      <c r="I34" s="86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68</v>
      </c>
      <c r="G35" s="14">
        <v>586690.4</v>
      </c>
      <c r="H35" s="14">
        <v>586690.4</v>
      </c>
      <c r="I35" s="86">
        <f t="shared" si="1"/>
        <v>0</v>
      </c>
    </row>
    <row r="36" spans="1:9" ht="17.25" x14ac:dyDescent="0.25">
      <c r="A36" s="11" t="s">
        <v>69</v>
      </c>
      <c r="B36" s="35">
        <v>894</v>
      </c>
      <c r="C36" s="35">
        <v>1095.7</v>
      </c>
      <c r="D36" s="29">
        <f>+B36-C36</f>
        <v>-201.70000000000005</v>
      </c>
      <c r="E36" s="18"/>
      <c r="F36" s="11" t="s">
        <v>26</v>
      </c>
      <c r="G36" s="26">
        <v>519812.2</v>
      </c>
      <c r="H36" s="26">
        <v>488652</v>
      </c>
      <c r="I36" s="29">
        <f t="shared" si="1"/>
        <v>31160.200000000012</v>
      </c>
    </row>
    <row r="37" spans="1:9" x14ac:dyDescent="0.25">
      <c r="A37" s="11"/>
      <c r="B37" s="29"/>
      <c r="C37" s="29"/>
      <c r="D37" s="29"/>
      <c r="E37" s="18"/>
      <c r="G37" s="28"/>
    </row>
    <row r="38" spans="1:9" ht="17.25" x14ac:dyDescent="0.25">
      <c r="A38" s="11"/>
      <c r="B38" s="29"/>
      <c r="C38" s="29"/>
      <c r="D38" s="29"/>
      <c r="E38" s="18"/>
      <c r="F38" s="11" t="s">
        <v>70</v>
      </c>
      <c r="G38" s="26">
        <f>SUM(G31:G37)</f>
        <v>6478108.6000000015</v>
      </c>
      <c r="H38" s="26">
        <f>SUM(H31:H37)</f>
        <v>6446948.4000000013</v>
      </c>
      <c r="I38" s="26">
        <f>+G38-H38</f>
        <v>31160.200000000186</v>
      </c>
    </row>
    <row r="39" spans="1:9" ht="17.25" x14ac:dyDescent="0.25">
      <c r="A39" s="11" t="s">
        <v>71</v>
      </c>
      <c r="B39" s="75">
        <f>+B36+B34+B32+B30+B27+B21+B13+B11</f>
        <v>10220858.700000001</v>
      </c>
      <c r="C39" s="75">
        <f>+C36+C34+C32+C30+C27+C21+C13+C11</f>
        <v>10224415.600000001</v>
      </c>
      <c r="D39" s="75">
        <f>+B39-C39</f>
        <v>-3556.9000000003725</v>
      </c>
      <c r="E39" s="18"/>
      <c r="F39" s="11" t="s">
        <v>72</v>
      </c>
      <c r="G39" s="75">
        <f>+G27+G38</f>
        <v>10220858.700000001</v>
      </c>
      <c r="H39" s="75">
        <f>+H27+H38</f>
        <v>10224415.600000001</v>
      </c>
      <c r="I39" s="75">
        <f>+G39-H39</f>
        <v>-3556.9000000003725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9E057-D39D-4F62-99C3-339614DE401F}">
  <dimension ref="A1:I144"/>
  <sheetViews>
    <sheetView workbookViewId="0">
      <selection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s="7" customFormat="1" ht="16.5" x14ac:dyDescent="0.25">
      <c r="A3" s="2" t="s">
        <v>2</v>
      </c>
      <c r="B3" s="6"/>
      <c r="C3" s="6"/>
    </row>
    <row r="4" spans="1:9" s="7" customFormat="1" ht="16.5" x14ac:dyDescent="0.25">
      <c r="A4" s="2" t="s">
        <v>101</v>
      </c>
      <c r="B4" s="6"/>
      <c r="C4" s="6"/>
    </row>
    <row r="5" spans="1:9" s="6" customFormat="1" ht="16.5" x14ac:dyDescent="0.25">
      <c r="A5" s="46" t="s">
        <v>4</v>
      </c>
      <c r="B5" s="9"/>
      <c r="C5" s="9"/>
    </row>
    <row r="6" spans="1:9" s="2" customFormat="1" x14ac:dyDescent="0.25">
      <c r="B6" s="48"/>
    </row>
    <row r="7" spans="1:9" s="2" customFormat="1" x14ac:dyDescent="0.25">
      <c r="B7" s="48"/>
    </row>
    <row r="8" spans="1:9" x14ac:dyDescent="0.25">
      <c r="B8" s="48"/>
      <c r="C8" s="59">
        <v>45566</v>
      </c>
    </row>
    <row r="10" spans="1:9" x14ac:dyDescent="0.25">
      <c r="A10" s="5" t="s">
        <v>5</v>
      </c>
    </row>
    <row r="11" spans="1:9" x14ac:dyDescent="0.25">
      <c r="A11" s="54" t="s">
        <v>6</v>
      </c>
      <c r="C11" s="10">
        <v>108835.6</v>
      </c>
    </row>
    <row r="12" spans="1:9" x14ac:dyDescent="0.25">
      <c r="A12" s="54" t="s">
        <v>7</v>
      </c>
      <c r="C12" s="84">
        <v>-0.8</v>
      </c>
      <c r="G12" s="60"/>
      <c r="I12" s="61"/>
    </row>
    <row r="13" spans="1:9" x14ac:dyDescent="0.25">
      <c r="A13" s="54" t="s">
        <v>8</v>
      </c>
      <c r="C13" s="10">
        <v>7380.2</v>
      </c>
    </row>
    <row r="14" spans="1:9" ht="13.5" customHeight="1" x14ac:dyDescent="0.25">
      <c r="A14" s="54" t="s">
        <v>9</v>
      </c>
      <c r="C14" s="22">
        <v>818.3</v>
      </c>
      <c r="G14" s="60"/>
    </row>
    <row r="15" spans="1:9" ht="13.5" customHeight="1" x14ac:dyDescent="0.25">
      <c r="A15" s="51"/>
      <c r="C15" s="12">
        <f>SUM(C11:C14)</f>
        <v>117033.3</v>
      </c>
    </row>
    <row r="16" spans="1:9" x14ac:dyDescent="0.25">
      <c r="A16" s="53"/>
      <c r="C16" s="10"/>
    </row>
    <row r="17" spans="1:4" x14ac:dyDescent="0.25">
      <c r="A17" s="11" t="s">
        <v>10</v>
      </c>
    </row>
    <row r="18" spans="1:4" x14ac:dyDescent="0.25">
      <c r="A18" s="54" t="s">
        <v>11</v>
      </c>
      <c r="C18" s="10">
        <v>10226.9</v>
      </c>
    </row>
    <row r="19" spans="1:4" x14ac:dyDescent="0.25">
      <c r="A19" s="54" t="s">
        <v>12</v>
      </c>
      <c r="C19" s="10">
        <v>5047.8999999999996</v>
      </c>
    </row>
    <row r="20" spans="1:4" ht="17.25" x14ac:dyDescent="0.25">
      <c r="A20" s="54" t="s">
        <v>13</v>
      </c>
      <c r="C20" s="22">
        <v>35.200000000000003</v>
      </c>
    </row>
    <row r="21" spans="1:4" x14ac:dyDescent="0.25">
      <c r="A21" s="11"/>
      <c r="C21" s="12">
        <f>SUM(C18:C20)</f>
        <v>15310</v>
      </c>
    </row>
    <row r="22" spans="1:4" x14ac:dyDescent="0.25">
      <c r="A22" s="11"/>
      <c r="C22" s="10"/>
    </row>
    <row r="23" spans="1:4" x14ac:dyDescent="0.25">
      <c r="A23" s="11" t="s">
        <v>14</v>
      </c>
      <c r="C23" s="10">
        <f>SUM(C15-C21)</f>
        <v>101723.3</v>
      </c>
      <c r="D23" s="62"/>
    </row>
    <row r="24" spans="1:4" x14ac:dyDescent="0.25">
      <c r="A24" s="11"/>
      <c r="C24" s="10"/>
    </row>
    <row r="25" spans="1:4" x14ac:dyDescent="0.25">
      <c r="A25" s="11" t="s">
        <v>15</v>
      </c>
      <c r="C25" s="10"/>
    </row>
    <row r="26" spans="1:4" ht="17.25" x14ac:dyDescent="0.25">
      <c r="A26" s="54" t="s">
        <v>16</v>
      </c>
      <c r="C26" s="22">
        <v>83936.1</v>
      </c>
    </row>
    <row r="27" spans="1:4" x14ac:dyDescent="0.25">
      <c r="A27" s="11"/>
      <c r="C27" s="10"/>
    </row>
    <row r="28" spans="1:4" x14ac:dyDescent="0.25">
      <c r="A28" s="11" t="s">
        <v>17</v>
      </c>
      <c r="C28" s="10">
        <f>+C23-C26</f>
        <v>17787.199999999997</v>
      </c>
    </row>
    <row r="29" spans="1:4" x14ac:dyDescent="0.25">
      <c r="A29" s="11"/>
      <c r="C29" s="10"/>
    </row>
    <row r="31" spans="1:4" x14ac:dyDescent="0.25">
      <c r="A31" s="11"/>
      <c r="C31" s="10"/>
    </row>
    <row r="32" spans="1:4" x14ac:dyDescent="0.25">
      <c r="A32" s="11" t="s">
        <v>18</v>
      </c>
      <c r="C32" s="10">
        <v>12330.7</v>
      </c>
    </row>
    <row r="33" spans="1:9" x14ac:dyDescent="0.25">
      <c r="A33" s="11" t="s">
        <v>19</v>
      </c>
      <c r="C33" s="10">
        <v>381</v>
      </c>
    </row>
    <row r="34" spans="1:9" x14ac:dyDescent="0.25">
      <c r="A34" s="11"/>
      <c r="C34" s="10"/>
    </row>
    <row r="35" spans="1:9" x14ac:dyDescent="0.25">
      <c r="A35" s="11" t="s">
        <v>20</v>
      </c>
      <c r="C35" s="10">
        <v>10511.3</v>
      </c>
    </row>
    <row r="36" spans="1:9" x14ac:dyDescent="0.25">
      <c r="A36" s="11"/>
      <c r="C36" s="10"/>
    </row>
    <row r="37" spans="1:9" x14ac:dyDescent="0.25">
      <c r="A37" s="11" t="s">
        <v>21</v>
      </c>
    </row>
    <row r="38" spans="1:9" x14ac:dyDescent="0.25">
      <c r="A38" s="11" t="s">
        <v>22</v>
      </c>
      <c r="C38" s="10">
        <v>2313.9</v>
      </c>
    </row>
    <row r="39" spans="1:9" x14ac:dyDescent="0.25">
      <c r="A39" s="11" t="s">
        <v>23</v>
      </c>
      <c r="C39" s="10">
        <v>1035.4000000000001</v>
      </c>
    </row>
    <row r="40" spans="1:9" x14ac:dyDescent="0.25">
      <c r="A40" s="11" t="s">
        <v>24</v>
      </c>
      <c r="C40" s="10">
        <v>14098.3</v>
      </c>
    </row>
    <row r="41" spans="1:9" ht="17.25" x14ac:dyDescent="0.25">
      <c r="A41" s="11" t="s">
        <v>25</v>
      </c>
      <c r="C41" s="22">
        <v>7840.6</v>
      </c>
      <c r="D41" s="28"/>
    </row>
    <row r="42" spans="1:9" x14ac:dyDescent="0.25">
      <c r="A42" s="11"/>
      <c r="C42" s="10">
        <f>SUM(C38:C41)</f>
        <v>25288.199999999997</v>
      </c>
    </row>
    <row r="43" spans="1:9" x14ac:dyDescent="0.25">
      <c r="A43" s="11"/>
      <c r="C43" s="10"/>
    </row>
    <row r="44" spans="1:9" x14ac:dyDescent="0.25">
      <c r="A44" s="11" t="s">
        <v>26</v>
      </c>
      <c r="C44" s="10">
        <f>+C28+C32+C33+C35-C42</f>
        <v>15722</v>
      </c>
      <c r="D44" s="11"/>
    </row>
    <row r="45" spans="1:9" s="11" customFormat="1" x14ac:dyDescent="0.25">
      <c r="B45" s="77"/>
      <c r="C45" s="10"/>
      <c r="E45" s="5"/>
      <c r="F45" s="5"/>
      <c r="G45" s="5"/>
      <c r="H45" s="5"/>
      <c r="I45" s="5"/>
    </row>
    <row r="46" spans="1:9" s="11" customFormat="1" x14ac:dyDescent="0.25">
      <c r="A46" s="11" t="s">
        <v>27</v>
      </c>
      <c r="B46" s="77"/>
      <c r="C46" s="10"/>
    </row>
    <row r="47" spans="1:9" s="11" customFormat="1" ht="17.25" x14ac:dyDescent="0.25">
      <c r="A47" s="11" t="s">
        <v>28</v>
      </c>
      <c r="B47" s="77"/>
      <c r="C47" s="22">
        <v>0</v>
      </c>
      <c r="E47" s="73"/>
    </row>
    <row r="48" spans="1:9" s="11" customFormat="1" x14ac:dyDescent="0.25">
      <c r="A48" s="55"/>
      <c r="B48" s="77"/>
      <c r="C48" s="10"/>
    </row>
    <row r="49" spans="1:3" s="11" customFormat="1" ht="17.25" x14ac:dyDescent="0.25">
      <c r="A49" s="11" t="s">
        <v>29</v>
      </c>
      <c r="B49" s="48"/>
      <c r="C49" s="75">
        <f>+C44+C47</f>
        <v>15722</v>
      </c>
    </row>
    <row r="50" spans="1:3" s="11" customFormat="1" x14ac:dyDescent="0.25">
      <c r="B50" s="77"/>
      <c r="C50" s="10"/>
    </row>
    <row r="53" spans="1:3" x14ac:dyDescent="0.25">
      <c r="C53" s="76"/>
    </row>
    <row r="60" spans="1:3" x14ac:dyDescent="0.25">
      <c r="C60" s="18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s="11" customFormat="1" x14ac:dyDescent="0.25">
      <c r="A66" s="5"/>
      <c r="B66" s="77"/>
      <c r="C66" s="18"/>
    </row>
    <row r="67" spans="1:3" x14ac:dyDescent="0.25"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B20" zoomScale="85" zoomScaleNormal="85" zoomScaleSheetLayoutView="100" workbookViewId="0">
      <selection activeCell="B16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32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90" t="s">
        <v>33</v>
      </c>
      <c r="C9" s="90"/>
      <c r="D9" s="90"/>
      <c r="G9" s="90" t="s">
        <v>33</v>
      </c>
      <c r="H9" s="90"/>
      <c r="I9" s="90"/>
    </row>
    <row r="10" spans="1:9" s="2" customFormat="1" ht="33" x14ac:dyDescent="0.25">
      <c r="A10" s="37" t="s">
        <v>34</v>
      </c>
      <c r="B10" s="42" t="s">
        <v>35</v>
      </c>
      <c r="C10" s="42" t="s">
        <v>36</v>
      </c>
      <c r="D10" s="42" t="s">
        <v>37</v>
      </c>
      <c r="F10" s="37" t="s">
        <v>38</v>
      </c>
      <c r="G10" s="42" t="s">
        <v>35</v>
      </c>
      <c r="H10" s="42" t="s">
        <v>36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478801.1</v>
      </c>
      <c r="C12" s="12">
        <v>421983.9</v>
      </c>
      <c r="D12" s="12">
        <f>+B12-C12</f>
        <v>56817.199999999953</v>
      </c>
      <c r="F12" s="13" t="s">
        <v>40</v>
      </c>
      <c r="G12" s="14">
        <f>+G14+G15+G16</f>
        <v>861006.20000000007</v>
      </c>
      <c r="H12" s="14">
        <f>+H14+H15+H16</f>
        <v>846073.5</v>
      </c>
      <c r="I12" s="17">
        <f>+G12-H12</f>
        <v>14932.70000000007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758133.2</v>
      </c>
      <c r="C14" s="16">
        <f>SUM(C16:C20)</f>
        <v>749729.6</v>
      </c>
      <c r="D14" s="16">
        <f>+B14-C14</f>
        <v>8403.5999999999767</v>
      </c>
      <c r="F14" s="13" t="s">
        <v>42</v>
      </c>
      <c r="G14" s="12">
        <v>1001.3</v>
      </c>
      <c r="H14" s="12">
        <v>1004.3</v>
      </c>
      <c r="I14" s="17">
        <f>+G12-H12</f>
        <v>14932.70000000007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5">
        <v>44970.6</v>
      </c>
      <c r="H15" s="14">
        <v>37255.9</v>
      </c>
      <c r="I15" s="15"/>
    </row>
    <row r="16" spans="1:9" x14ac:dyDescent="0.25">
      <c r="A16" s="11" t="s">
        <v>44</v>
      </c>
      <c r="B16" s="33">
        <v>0</v>
      </c>
      <c r="C16" s="33">
        <v>0</v>
      </c>
      <c r="D16" s="33">
        <v>0</v>
      </c>
      <c r="E16" s="18"/>
      <c r="F16" s="5" t="s">
        <v>45</v>
      </c>
      <c r="G16" s="10">
        <v>815034.3</v>
      </c>
      <c r="H16" s="10">
        <v>807813.3</v>
      </c>
      <c r="I16" s="17">
        <f>+G16-H16</f>
        <v>7221</v>
      </c>
    </row>
    <row r="17" spans="1:9" x14ac:dyDescent="0.25">
      <c r="A17" s="11" t="s">
        <v>46</v>
      </c>
      <c r="B17" s="20">
        <v>921</v>
      </c>
      <c r="C17" s="20">
        <v>913.5</v>
      </c>
      <c r="D17" s="10">
        <f t="shared" ref="D17:D18" si="0">+B17-C17</f>
        <v>7.5</v>
      </c>
      <c r="E17" s="18"/>
      <c r="G17" s="10"/>
      <c r="I17" s="19"/>
    </row>
    <row r="18" spans="1:9" ht="16.5" x14ac:dyDescent="0.25">
      <c r="A18" s="5" t="s">
        <v>47</v>
      </c>
      <c r="B18" s="20">
        <v>757212.2</v>
      </c>
      <c r="C18" s="20">
        <v>748816.1</v>
      </c>
      <c r="D18" s="10">
        <f t="shared" si="0"/>
        <v>8396.0999999999767</v>
      </c>
      <c r="E18" s="18"/>
      <c r="F18" s="1" t="s">
        <v>48</v>
      </c>
      <c r="G18" s="10">
        <v>1105658.3999999999</v>
      </c>
      <c r="H18" s="10">
        <v>1094848.7</v>
      </c>
      <c r="I18" s="10">
        <f>+G18-H18</f>
        <v>10809.699999999953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1" t="s">
        <v>51</v>
      </c>
      <c r="G20" s="10">
        <v>47199.9</v>
      </c>
      <c r="H20" s="10">
        <v>51303.1</v>
      </c>
      <c r="I20" s="10">
        <f>+G20-H20</f>
        <v>-4103.1999999999971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52</v>
      </c>
      <c r="B22" s="10">
        <f>+B24+B26</f>
        <v>7749313</v>
      </c>
      <c r="C22" s="10">
        <f>SUM(C24:C26)</f>
        <v>7767674.3999999994</v>
      </c>
      <c r="D22" s="10">
        <f>+B22-C22</f>
        <v>-18361.399999999441</v>
      </c>
      <c r="E22" s="18"/>
      <c r="F22" s="1" t="s">
        <v>53</v>
      </c>
      <c r="G22" s="14">
        <v>2687</v>
      </c>
      <c r="H22" s="14">
        <v>2454.6</v>
      </c>
      <c r="I22" s="10">
        <f>+G22-H22</f>
        <v>232.40000000000009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9566547.5</v>
      </c>
      <c r="C24" s="10">
        <v>9549397.0999999996</v>
      </c>
      <c r="D24" s="10">
        <f>+B24-C24</f>
        <v>17150.400000000373</v>
      </c>
      <c r="E24" s="18"/>
      <c r="F24" s="11" t="s">
        <v>55</v>
      </c>
      <c r="G24" s="10">
        <v>1377.3</v>
      </c>
      <c r="H24" s="10">
        <v>1385</v>
      </c>
      <c r="I24" s="10">
        <f>+G24-H24</f>
        <v>-7.7000000000000455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-1817234.5</v>
      </c>
      <c r="C26" s="10">
        <v>-1781722.7</v>
      </c>
      <c r="D26" s="10">
        <f>+B26-C26</f>
        <v>-35511.800000000047</v>
      </c>
      <c r="E26" s="18"/>
      <c r="F26" s="11" t="s">
        <v>57</v>
      </c>
      <c r="G26" s="26">
        <v>1236754.5</v>
      </c>
      <c r="H26" s="26">
        <v>1267237.3</v>
      </c>
      <c r="I26" s="27">
        <f>+G26-H26</f>
        <v>-30482.800000000047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58</v>
      </c>
      <c r="B28" s="29">
        <v>261863.8</v>
      </c>
      <c r="C28" s="29">
        <v>233065.3</v>
      </c>
      <c r="D28" s="10">
        <f>+B28-C28</f>
        <v>28798.5</v>
      </c>
      <c r="E28" s="18"/>
      <c r="F28" s="39" t="s">
        <v>59</v>
      </c>
      <c r="G28" s="40">
        <f>+G12+G18+G20+G22+G24+G26</f>
        <v>3254683.3</v>
      </c>
      <c r="H28" s="40">
        <f>+H12+H18+H20+H22+H24+H26</f>
        <v>3263302.2</v>
      </c>
      <c r="I28" s="40">
        <f>+G28-H28</f>
        <v>-8618.9000000003725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42292</v>
      </c>
      <c r="C31" s="29">
        <v>42401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2393351.7000000002</v>
      </c>
      <c r="H32" s="14">
        <v>2393351.7000000002</v>
      </c>
      <c r="I32" s="32">
        <f t="shared" ref="I32:I37" si="1">+G32-H32</f>
        <v>0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2001789.1</v>
      </c>
      <c r="H33" s="14">
        <v>2001789.1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66</v>
      </c>
      <c r="B35" s="29">
        <v>3092.9</v>
      </c>
      <c r="C35" s="29">
        <v>3871.6</v>
      </c>
      <c r="D35" s="10">
        <f>+B35-C35</f>
        <v>-778.69999999999982</v>
      </c>
      <c r="E35" s="18"/>
      <c r="F35" s="11" t="s">
        <v>67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1430823</v>
      </c>
      <c r="H36" s="14">
        <v>586690.4</v>
      </c>
      <c r="I36" s="32">
        <f t="shared" si="1"/>
        <v>844132.6</v>
      </c>
    </row>
    <row r="37" spans="1:9" ht="17.25" x14ac:dyDescent="0.25">
      <c r="A37" s="11" t="s">
        <v>69</v>
      </c>
      <c r="B37" s="35">
        <v>2667.3</v>
      </c>
      <c r="C37" s="35">
        <v>2872.8</v>
      </c>
      <c r="D37" s="35">
        <f>+B37-C37</f>
        <v>-205.5</v>
      </c>
      <c r="E37" s="18"/>
      <c r="F37" s="11" t="s">
        <v>26</v>
      </c>
      <c r="G37" s="26">
        <v>83183.600000000006</v>
      </c>
      <c r="H37" s="26">
        <v>844132.6</v>
      </c>
      <c r="I37" s="27">
        <f t="shared" si="1"/>
        <v>-760949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70</v>
      </c>
      <c r="G39" s="40">
        <f>SUM(G32:G38)</f>
        <v>6041480</v>
      </c>
      <c r="H39" s="40">
        <f>SUM(H32:H38)</f>
        <v>5958296.4000000004</v>
      </c>
      <c r="I39" s="40">
        <f>+G39-H39</f>
        <v>83183.599999999627</v>
      </c>
    </row>
    <row r="40" spans="1:9" ht="18.75" x14ac:dyDescent="0.25">
      <c r="A40" s="39" t="s">
        <v>71</v>
      </c>
      <c r="B40" s="41">
        <f>+B37+B35+B33+B31+B28+B22+B14+B12</f>
        <v>9296163.2999999989</v>
      </c>
      <c r="C40" s="41">
        <f>+C37+C35+C33+C31+C28+C22+C14+C12</f>
        <v>9221598.5999999996</v>
      </c>
      <c r="D40" s="41">
        <f>+B40-C40</f>
        <v>74564.699999999255</v>
      </c>
      <c r="E40" s="18"/>
      <c r="F40" s="39" t="s">
        <v>72</v>
      </c>
      <c r="G40" s="41">
        <f>+G28+G39</f>
        <v>9296163.3000000007</v>
      </c>
      <c r="H40" s="41">
        <f>+H28+H39</f>
        <v>9221598.6000000015</v>
      </c>
      <c r="I40" s="41">
        <f>+G40-H40</f>
        <v>74564.699999999255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1E3E6-467A-4CEC-9252-93025FEB97F1}">
  <dimension ref="A1:I42"/>
  <sheetViews>
    <sheetView topLeftCell="B23" workbookViewId="0">
      <selection activeCell="F33" sqref="F33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102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4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90" t="s">
        <v>33</v>
      </c>
      <c r="C8" s="90"/>
      <c r="D8" s="90"/>
      <c r="G8" s="90" t="s">
        <v>33</v>
      </c>
      <c r="H8" s="90"/>
      <c r="I8" s="90"/>
    </row>
    <row r="9" spans="1:9" s="2" customFormat="1" ht="33" x14ac:dyDescent="0.25">
      <c r="A9" s="37" t="s">
        <v>34</v>
      </c>
      <c r="B9" s="42" t="s">
        <v>103</v>
      </c>
      <c r="C9" s="42" t="s">
        <v>99</v>
      </c>
      <c r="D9" s="42" t="s">
        <v>37</v>
      </c>
      <c r="F9" s="37" t="s">
        <v>38</v>
      </c>
      <c r="G9" s="42" t="s">
        <v>103</v>
      </c>
      <c r="H9" s="42" t="s">
        <v>99</v>
      </c>
      <c r="I9" s="42" t="s">
        <v>37</v>
      </c>
    </row>
    <row r="10" spans="1:9" x14ac:dyDescent="0.25">
      <c r="D10" s="10"/>
    </row>
    <row r="11" spans="1:9" x14ac:dyDescent="0.25">
      <c r="A11" s="11" t="s">
        <v>39</v>
      </c>
      <c r="B11" s="12">
        <v>156753</v>
      </c>
      <c r="C11" s="12">
        <v>260225.5</v>
      </c>
      <c r="D11" s="12">
        <f>+B11-C11</f>
        <v>-103472.5</v>
      </c>
      <c r="F11" s="13" t="s">
        <v>40</v>
      </c>
      <c r="G11" s="14">
        <f>+G13+G14+G15</f>
        <v>913687.9</v>
      </c>
      <c r="H11" s="14">
        <f>+H13+H14+H15</f>
        <v>899930.1</v>
      </c>
      <c r="I11" s="12">
        <f>+G11-H11</f>
        <v>13757.800000000047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41</v>
      </c>
      <c r="B13" s="16">
        <f>SUM(B15:B19)</f>
        <v>885950.5</v>
      </c>
      <c r="C13" s="16">
        <f>SUM(C15:C19)</f>
        <v>859973</v>
      </c>
      <c r="D13" s="16">
        <f>+B13-C13</f>
        <v>25977.5</v>
      </c>
      <c r="F13" s="13" t="s">
        <v>42</v>
      </c>
      <c r="G13" s="12">
        <v>1001.3</v>
      </c>
      <c r="H13" s="12">
        <v>1001.3</v>
      </c>
      <c r="I13" s="16">
        <f>+G13-H13</f>
        <v>0</v>
      </c>
    </row>
    <row r="14" spans="1:9" x14ac:dyDescent="0.25">
      <c r="A14" s="11"/>
      <c r="B14" s="16"/>
      <c r="C14" s="16"/>
      <c r="D14" s="10"/>
      <c r="E14" s="18"/>
      <c r="F14" s="5" t="s">
        <v>43</v>
      </c>
      <c r="G14" s="10">
        <v>70268.100000000006</v>
      </c>
      <c r="H14" s="10">
        <v>61558.2</v>
      </c>
      <c r="I14" s="16">
        <f>+G14-H14</f>
        <v>8709.9000000000087</v>
      </c>
    </row>
    <row r="15" spans="1:9" x14ac:dyDescent="0.25">
      <c r="A15" s="11" t="s">
        <v>44</v>
      </c>
      <c r="B15" s="33">
        <v>0</v>
      </c>
      <c r="C15" s="33">
        <v>0</v>
      </c>
      <c r="D15" s="21">
        <f t="shared" ref="D15:D17" si="0">+B15-C15</f>
        <v>0</v>
      </c>
      <c r="E15" s="18"/>
      <c r="F15" s="5" t="s">
        <v>96</v>
      </c>
      <c r="G15" s="10">
        <v>842418.5</v>
      </c>
      <c r="H15" s="10">
        <v>837370.6</v>
      </c>
      <c r="I15" s="16">
        <f>+G15-H15</f>
        <v>5047.9000000000233</v>
      </c>
    </row>
    <row r="16" spans="1:9" x14ac:dyDescent="0.25">
      <c r="A16" s="11" t="s">
        <v>46</v>
      </c>
      <c r="B16" s="20">
        <v>979.3</v>
      </c>
      <c r="C16" s="20">
        <v>975.5</v>
      </c>
      <c r="D16" s="10">
        <f t="shared" si="0"/>
        <v>3.7999999999999545</v>
      </c>
      <c r="E16" s="18"/>
      <c r="G16" s="10"/>
      <c r="H16" s="10"/>
      <c r="I16" s="16"/>
    </row>
    <row r="17" spans="1:9" x14ac:dyDescent="0.25">
      <c r="A17" s="5" t="s">
        <v>47</v>
      </c>
      <c r="B17" s="20">
        <v>884971.2</v>
      </c>
      <c r="C17" s="20">
        <v>858997.5</v>
      </c>
      <c r="D17" s="10">
        <f t="shared" si="0"/>
        <v>25973.699999999953</v>
      </c>
      <c r="E17" s="18"/>
      <c r="F17" s="83" t="s">
        <v>48</v>
      </c>
      <c r="G17" s="10">
        <v>1229850.5</v>
      </c>
      <c r="H17" s="10">
        <v>1299984</v>
      </c>
      <c r="I17" s="16">
        <f>+G17-H17</f>
        <v>-70133.5</v>
      </c>
    </row>
    <row r="18" spans="1:9" x14ac:dyDescent="0.25">
      <c r="A18" s="11" t="s">
        <v>49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6"/>
    </row>
    <row r="19" spans="1:9" ht="17.25" x14ac:dyDescent="0.25">
      <c r="A19" s="11" t="s">
        <v>50</v>
      </c>
      <c r="B19" s="22">
        <v>-236.8</v>
      </c>
      <c r="C19" s="22">
        <v>-236.8</v>
      </c>
      <c r="D19" s="21">
        <f>+B19-C19</f>
        <v>0</v>
      </c>
      <c r="E19" s="18"/>
      <c r="F19" s="83" t="s">
        <v>51</v>
      </c>
      <c r="G19" s="10">
        <v>60175.199999999997</v>
      </c>
      <c r="H19" s="10">
        <v>56967.3</v>
      </c>
      <c r="I19" s="16">
        <f>+G19-H19</f>
        <v>3207.8999999999942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6"/>
    </row>
    <row r="21" spans="1:9" x14ac:dyDescent="0.25">
      <c r="A21" s="11" t="s">
        <v>52</v>
      </c>
      <c r="B21" s="10">
        <f>+B23+B25</f>
        <v>8993663.4000000004</v>
      </c>
      <c r="C21" s="10">
        <f>SUM(C23:C25)</f>
        <v>8939835.9000000004</v>
      </c>
      <c r="D21" s="10">
        <f>+B21-C21</f>
        <v>53827.5</v>
      </c>
      <c r="E21" s="18"/>
      <c r="F21" s="83" t="s">
        <v>100</v>
      </c>
      <c r="G21" s="14">
        <v>3866</v>
      </c>
      <c r="H21" s="14">
        <v>3555.1</v>
      </c>
      <c r="I21" s="16">
        <f>+G21-H21</f>
        <v>310.90000000000009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54</v>
      </c>
      <c r="B23" s="10">
        <v>11223397.800000001</v>
      </c>
      <c r="C23" s="10">
        <v>11086048</v>
      </c>
      <c r="D23" s="10">
        <f>+B23-C23</f>
        <v>137349.80000000075</v>
      </c>
      <c r="E23" s="18"/>
      <c r="F23" s="11" t="s">
        <v>55</v>
      </c>
      <c r="G23" s="10">
        <v>1483.8</v>
      </c>
      <c r="H23" s="10">
        <v>1487.6</v>
      </c>
      <c r="I23" s="16">
        <f>+G23-H23</f>
        <v>-3.7999999999999545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56</v>
      </c>
      <c r="B25" s="10">
        <v>-2229734.3999999999</v>
      </c>
      <c r="C25" s="10">
        <v>-2146212.1</v>
      </c>
      <c r="D25" s="10">
        <f>+B25-C25</f>
        <v>-83522.299999999814</v>
      </c>
      <c r="E25" s="18"/>
      <c r="F25" s="11" t="s">
        <v>57</v>
      </c>
      <c r="G25" s="26">
        <v>1503103.4</v>
      </c>
      <c r="H25" s="26">
        <v>1480826</v>
      </c>
      <c r="I25" s="19">
        <f>+G25-H25</f>
        <v>22277.399999999907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7.25" x14ac:dyDescent="0.25">
      <c r="A27" s="11" t="s">
        <v>58</v>
      </c>
      <c r="B27" s="29">
        <v>123177.4</v>
      </c>
      <c r="C27" s="29">
        <v>113451</v>
      </c>
      <c r="D27" s="10">
        <f>+B27-C27</f>
        <v>9726.3999999999942</v>
      </c>
      <c r="E27" s="18"/>
      <c r="F27" s="11" t="s">
        <v>59</v>
      </c>
      <c r="G27" s="26">
        <f>+G11+G17+G19+G21+G23+G25</f>
        <v>3712166.8</v>
      </c>
      <c r="H27" s="26">
        <f>+H11+H17+H19+H21+H23+H25</f>
        <v>3742750.1</v>
      </c>
      <c r="I27" s="14">
        <f>+G27-H27</f>
        <v>-30583.300000000279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60</v>
      </c>
      <c r="G29" s="18"/>
      <c r="H29" s="18"/>
      <c r="I29" s="18"/>
    </row>
    <row r="30" spans="1:9" x14ac:dyDescent="0.25">
      <c r="A30" s="11" t="s">
        <v>61</v>
      </c>
      <c r="B30" s="29">
        <v>41936.9</v>
      </c>
      <c r="C30" s="29">
        <v>42049.1</v>
      </c>
      <c r="D30" s="10">
        <f>+B30-C30</f>
        <v>-112.19999999999709</v>
      </c>
      <c r="E30" s="18"/>
    </row>
    <row r="31" spans="1:9" x14ac:dyDescent="0.25">
      <c r="A31" s="11"/>
      <c r="B31" s="29"/>
      <c r="C31" s="29"/>
      <c r="D31" s="29"/>
      <c r="E31" s="18"/>
      <c r="F31" s="11" t="s">
        <v>62</v>
      </c>
      <c r="G31" s="14">
        <v>2646591.5</v>
      </c>
      <c r="H31" s="14">
        <v>2646591.5</v>
      </c>
      <c r="I31" s="86">
        <f t="shared" ref="I31:I36" si="1">+G31-H31</f>
        <v>0</v>
      </c>
    </row>
    <row r="32" spans="1:9" x14ac:dyDescent="0.25">
      <c r="A32" s="11" t="s">
        <v>63</v>
      </c>
      <c r="B32" s="33">
        <v>0</v>
      </c>
      <c r="C32" s="33">
        <v>0</v>
      </c>
      <c r="D32" s="10">
        <f>+B32-C32</f>
        <v>0</v>
      </c>
      <c r="E32" s="18"/>
      <c r="F32" s="11" t="s">
        <v>64</v>
      </c>
      <c r="G32" s="14">
        <v>2592681.9</v>
      </c>
      <c r="H32" s="14">
        <v>2592681.9</v>
      </c>
      <c r="I32" s="86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65</v>
      </c>
      <c r="G33" s="14">
        <v>113389.2</v>
      </c>
      <c r="H33" s="14">
        <v>113389.2</v>
      </c>
      <c r="I33" s="86">
        <f t="shared" si="1"/>
        <v>0</v>
      </c>
    </row>
    <row r="34" spans="1:9" x14ac:dyDescent="0.25">
      <c r="A34" s="11" t="s">
        <v>66</v>
      </c>
      <c r="B34" s="29">
        <v>3825.7</v>
      </c>
      <c r="C34" s="29">
        <v>4430.2</v>
      </c>
      <c r="D34" s="10">
        <f>+B34-C34</f>
        <v>-604.5</v>
      </c>
      <c r="E34" s="18"/>
      <c r="F34" s="11" t="s">
        <v>67</v>
      </c>
      <c r="G34" s="14">
        <v>18943.400000000001</v>
      </c>
      <c r="H34" s="14">
        <v>18943.400000000001</v>
      </c>
      <c r="I34" s="86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68</v>
      </c>
      <c r="G35" s="14">
        <v>586690.4</v>
      </c>
      <c r="H35" s="14">
        <v>586690.4</v>
      </c>
      <c r="I35" s="86">
        <f t="shared" si="1"/>
        <v>0</v>
      </c>
    </row>
    <row r="36" spans="1:9" ht="17.25" x14ac:dyDescent="0.25">
      <c r="A36" s="11" t="s">
        <v>69</v>
      </c>
      <c r="B36" s="35">
        <v>690.6</v>
      </c>
      <c r="C36" s="35">
        <v>894</v>
      </c>
      <c r="D36" s="29">
        <f>+B36-C36</f>
        <v>-203.39999999999998</v>
      </c>
      <c r="E36" s="18"/>
      <c r="F36" s="11" t="s">
        <v>26</v>
      </c>
      <c r="G36" s="26">
        <v>535534.30000000005</v>
      </c>
      <c r="H36" s="26">
        <v>519812.2</v>
      </c>
      <c r="I36" s="29">
        <f t="shared" si="1"/>
        <v>15722.100000000035</v>
      </c>
    </row>
    <row r="37" spans="1:9" x14ac:dyDescent="0.25">
      <c r="A37" s="11"/>
      <c r="B37" s="29"/>
      <c r="C37" s="29"/>
      <c r="D37" s="29"/>
      <c r="E37" s="18"/>
      <c r="G37" s="28"/>
    </row>
    <row r="38" spans="1:9" ht="17.25" x14ac:dyDescent="0.25">
      <c r="A38" s="11"/>
      <c r="B38" s="29"/>
      <c r="C38" s="29"/>
      <c r="D38" s="29"/>
      <c r="E38" s="18"/>
      <c r="F38" s="11" t="s">
        <v>70</v>
      </c>
      <c r="G38" s="26">
        <f>SUM(G31:G37)</f>
        <v>6493830.7000000011</v>
      </c>
      <c r="H38" s="26">
        <f>SUM(H31:H37)</f>
        <v>6478108.6000000015</v>
      </c>
      <c r="I38" s="26">
        <f>+G38-H38</f>
        <v>15722.099999999627</v>
      </c>
    </row>
    <row r="39" spans="1:9" ht="17.25" x14ac:dyDescent="0.25">
      <c r="A39" s="11" t="s">
        <v>71</v>
      </c>
      <c r="B39" s="75">
        <f>+B36+B34+B32+B30+B27+B21+B13+B11</f>
        <v>10205997.5</v>
      </c>
      <c r="C39" s="75">
        <f>+C36+C34+C32+C30+C27+C21+C13+C11</f>
        <v>10220858.700000001</v>
      </c>
      <c r="D39" s="75">
        <f>+B39-C39</f>
        <v>-14861.200000001118</v>
      </c>
      <c r="E39" s="18"/>
      <c r="F39" s="11" t="s">
        <v>72</v>
      </c>
      <c r="G39" s="75">
        <f>+G27+G38</f>
        <v>10205997.5</v>
      </c>
      <c r="H39" s="75">
        <f>+H27+H38</f>
        <v>10220858.700000001</v>
      </c>
      <c r="I39" s="75">
        <f>+G39-H39</f>
        <v>-14861.200000001118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1E416-4056-4A4A-951F-88AC1A313E5A}">
  <dimension ref="A1:I144"/>
  <sheetViews>
    <sheetView tabSelected="1" topLeftCell="A27" workbookViewId="0">
      <selection activeCell="C44" sqref="C44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s="7" customFormat="1" ht="16.5" x14ac:dyDescent="0.25">
      <c r="A3" s="2" t="s">
        <v>2</v>
      </c>
      <c r="B3" s="6"/>
      <c r="C3" s="6"/>
    </row>
    <row r="4" spans="1:9" s="7" customFormat="1" ht="16.5" x14ac:dyDescent="0.25">
      <c r="A4" s="2" t="s">
        <v>104</v>
      </c>
      <c r="B4" s="6"/>
      <c r="C4" s="6"/>
    </row>
    <row r="5" spans="1:9" s="6" customFormat="1" ht="16.5" x14ac:dyDescent="0.25">
      <c r="A5" s="46" t="s">
        <v>4</v>
      </c>
      <c r="B5" s="9"/>
      <c r="C5" s="9"/>
    </row>
    <row r="6" spans="1:9" s="2" customFormat="1" x14ac:dyDescent="0.25">
      <c r="B6" s="48"/>
    </row>
    <row r="7" spans="1:9" s="2" customFormat="1" x14ac:dyDescent="0.25">
      <c r="B7" s="48"/>
    </row>
    <row r="8" spans="1:9" x14ac:dyDescent="0.25">
      <c r="B8" s="48"/>
      <c r="C8" s="59">
        <v>45597</v>
      </c>
    </row>
    <row r="10" spans="1:9" x14ac:dyDescent="0.25">
      <c r="A10" s="5" t="s">
        <v>5</v>
      </c>
    </row>
    <row r="11" spans="1:9" x14ac:dyDescent="0.25">
      <c r="A11" s="54" t="s">
        <v>6</v>
      </c>
      <c r="C11" s="10">
        <v>61535.4</v>
      </c>
    </row>
    <row r="12" spans="1:9" x14ac:dyDescent="0.25">
      <c r="A12" s="54" t="s">
        <v>7</v>
      </c>
      <c r="C12" s="84">
        <v>0</v>
      </c>
      <c r="G12" s="60"/>
      <c r="I12" s="61"/>
    </row>
    <row r="13" spans="1:9" x14ac:dyDescent="0.25">
      <c r="A13" s="54" t="s">
        <v>8</v>
      </c>
      <c r="C13" s="10">
        <v>7239.1</v>
      </c>
    </row>
    <row r="14" spans="1:9" ht="13.5" customHeight="1" x14ac:dyDescent="0.25">
      <c r="A14" s="54" t="s">
        <v>9</v>
      </c>
      <c r="C14" s="22">
        <v>3233.4</v>
      </c>
      <c r="G14" s="60"/>
    </row>
    <row r="15" spans="1:9" ht="13.5" customHeight="1" x14ac:dyDescent="0.25">
      <c r="A15" s="51"/>
      <c r="C15" s="12">
        <f>SUM(C11:C14)</f>
        <v>72007.899999999994</v>
      </c>
    </row>
    <row r="16" spans="1:9" x14ac:dyDescent="0.25">
      <c r="A16" s="53"/>
      <c r="C16" s="10"/>
    </row>
    <row r="17" spans="1:4" x14ac:dyDescent="0.25">
      <c r="A17" s="11" t="s">
        <v>10</v>
      </c>
    </row>
    <row r="18" spans="1:4" x14ac:dyDescent="0.25">
      <c r="A18" s="54" t="s">
        <v>11</v>
      </c>
      <c r="C18" s="10">
        <v>9672.5</v>
      </c>
    </row>
    <row r="19" spans="1:4" x14ac:dyDescent="0.25">
      <c r="A19" s="54" t="s">
        <v>12</v>
      </c>
      <c r="C19" s="10">
        <v>4608.2</v>
      </c>
    </row>
    <row r="20" spans="1:4" ht="17.25" x14ac:dyDescent="0.25">
      <c r="A20" s="54" t="s">
        <v>13</v>
      </c>
      <c r="C20" s="22">
        <v>33.6</v>
      </c>
    </row>
    <row r="21" spans="1:4" x14ac:dyDescent="0.25">
      <c r="A21" s="11"/>
      <c r="C21" s="12">
        <f>SUM(C18:C20)</f>
        <v>14314.300000000001</v>
      </c>
    </row>
    <row r="22" spans="1:4" x14ac:dyDescent="0.25">
      <c r="A22" s="11"/>
      <c r="C22" s="10"/>
    </row>
    <row r="23" spans="1:4" x14ac:dyDescent="0.25">
      <c r="A23" s="11" t="s">
        <v>14</v>
      </c>
      <c r="C23" s="10">
        <f>SUM(C15-C21)</f>
        <v>57693.599999999991</v>
      </c>
      <c r="D23" s="62"/>
    </row>
    <row r="24" spans="1:4" x14ac:dyDescent="0.25">
      <c r="A24" s="11"/>
      <c r="C24" s="10"/>
    </row>
    <row r="25" spans="1:4" x14ac:dyDescent="0.25">
      <c r="A25" s="11" t="s">
        <v>15</v>
      </c>
      <c r="C25" s="10"/>
    </row>
    <row r="26" spans="1:4" ht="17.25" x14ac:dyDescent="0.25">
      <c r="A26" s="54" t="s">
        <v>16</v>
      </c>
      <c r="C26" s="22">
        <v>58446.7</v>
      </c>
    </row>
    <row r="27" spans="1:4" x14ac:dyDescent="0.25">
      <c r="A27" s="11"/>
      <c r="C27" s="10"/>
    </row>
    <row r="28" spans="1:4" x14ac:dyDescent="0.25">
      <c r="A28" s="11" t="s">
        <v>17</v>
      </c>
      <c r="C28" s="10">
        <f>+C23-C26</f>
        <v>-753.10000000000582</v>
      </c>
    </row>
    <row r="29" spans="1:4" x14ac:dyDescent="0.25">
      <c r="A29" s="11"/>
      <c r="C29" s="10"/>
    </row>
    <row r="31" spans="1:4" x14ac:dyDescent="0.25">
      <c r="A31" s="11"/>
      <c r="C31" s="10"/>
    </row>
    <row r="32" spans="1:4" x14ac:dyDescent="0.25">
      <c r="A32" s="11" t="s">
        <v>18</v>
      </c>
      <c r="C32" s="10">
        <v>23828.3</v>
      </c>
    </row>
    <row r="33" spans="1:9" x14ac:dyDescent="0.25">
      <c r="A33" s="11" t="s">
        <v>19</v>
      </c>
      <c r="C33" s="10">
        <v>26.6</v>
      </c>
    </row>
    <row r="34" spans="1:9" x14ac:dyDescent="0.25">
      <c r="A34" s="11"/>
      <c r="C34" s="10"/>
    </row>
    <row r="35" spans="1:9" x14ac:dyDescent="0.25">
      <c r="A35" s="11" t="s">
        <v>20</v>
      </c>
      <c r="C35" s="10">
        <v>5405.5</v>
      </c>
    </row>
    <row r="36" spans="1:9" x14ac:dyDescent="0.25">
      <c r="A36" s="11"/>
      <c r="C36" s="10"/>
    </row>
    <row r="37" spans="1:9" x14ac:dyDescent="0.25">
      <c r="A37" s="11" t="s">
        <v>21</v>
      </c>
    </row>
    <row r="38" spans="1:9" x14ac:dyDescent="0.25">
      <c r="A38" s="11" t="s">
        <v>22</v>
      </c>
      <c r="C38" s="10">
        <v>2595.1999999999998</v>
      </c>
    </row>
    <row r="39" spans="1:9" x14ac:dyDescent="0.25">
      <c r="A39" s="11" t="s">
        <v>23</v>
      </c>
      <c r="C39" s="10">
        <v>1087.0999999999999</v>
      </c>
    </row>
    <row r="40" spans="1:9" x14ac:dyDescent="0.25">
      <c r="A40" s="11" t="s">
        <v>24</v>
      </c>
      <c r="C40" s="10">
        <v>13830.4</v>
      </c>
    </row>
    <row r="41" spans="1:9" ht="17.25" x14ac:dyDescent="0.25">
      <c r="A41" s="11" t="s">
        <v>25</v>
      </c>
      <c r="C41" s="22">
        <v>8837.1</v>
      </c>
      <c r="D41" s="28"/>
    </row>
    <row r="42" spans="1:9" x14ac:dyDescent="0.25">
      <c r="A42" s="11"/>
      <c r="C42" s="10">
        <f>SUM(C38:C41)</f>
        <v>26349.800000000003</v>
      </c>
    </row>
    <row r="43" spans="1:9" x14ac:dyDescent="0.25">
      <c r="A43" s="11"/>
      <c r="C43" s="10"/>
    </row>
    <row r="44" spans="1:9" x14ac:dyDescent="0.25">
      <c r="A44" s="11" t="s">
        <v>26</v>
      </c>
      <c r="C44" s="10">
        <f>+C28+C32+C33+C35-C42</f>
        <v>2157.4999999999891</v>
      </c>
      <c r="D44" s="11"/>
    </row>
    <row r="45" spans="1:9" s="11" customFormat="1" x14ac:dyDescent="0.25">
      <c r="B45" s="77"/>
      <c r="C45" s="10"/>
      <c r="E45" s="5"/>
      <c r="F45" s="5"/>
      <c r="G45" s="5"/>
      <c r="H45" s="5"/>
      <c r="I45" s="5"/>
    </row>
    <row r="46" spans="1:9" s="11" customFormat="1" x14ac:dyDescent="0.25">
      <c r="A46" s="11" t="s">
        <v>27</v>
      </c>
      <c r="B46" s="77"/>
      <c r="C46" s="10"/>
    </row>
    <row r="47" spans="1:9" s="11" customFormat="1" ht="17.25" x14ac:dyDescent="0.25">
      <c r="A47" s="11" t="s">
        <v>28</v>
      </c>
      <c r="B47" s="77"/>
      <c r="C47" s="22">
        <v>0</v>
      </c>
      <c r="E47" s="73"/>
    </row>
    <row r="48" spans="1:9" s="11" customFormat="1" x14ac:dyDescent="0.25">
      <c r="A48" s="55"/>
      <c r="B48" s="77"/>
      <c r="C48" s="10"/>
    </row>
    <row r="49" spans="1:3" s="11" customFormat="1" ht="17.25" x14ac:dyDescent="0.25">
      <c r="A49" s="11" t="s">
        <v>29</v>
      </c>
      <c r="B49" s="48"/>
      <c r="C49" s="75">
        <f>+C44+C47</f>
        <v>2157.4999999999891</v>
      </c>
    </row>
    <row r="50" spans="1:3" s="11" customFormat="1" x14ac:dyDescent="0.25">
      <c r="B50" s="77"/>
      <c r="C50" s="10"/>
    </row>
    <row r="53" spans="1:3" x14ac:dyDescent="0.25">
      <c r="C53" s="76"/>
    </row>
    <row r="60" spans="1:3" x14ac:dyDescent="0.25">
      <c r="C60" s="18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s="11" customFormat="1" x14ac:dyDescent="0.25">
      <c r="A66" s="5"/>
      <c r="B66" s="77"/>
      <c r="C66" s="18"/>
    </row>
    <row r="67" spans="1:3" x14ac:dyDescent="0.25"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84F6E-9AA9-4034-8965-B74D58B41003}">
  <dimension ref="A1:I42"/>
  <sheetViews>
    <sheetView topLeftCell="B20" workbookViewId="0">
      <selection activeCell="G35" sqref="G35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105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4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90" t="s">
        <v>33</v>
      </c>
      <c r="C8" s="90"/>
      <c r="D8" s="90"/>
      <c r="G8" s="90" t="s">
        <v>33</v>
      </c>
      <c r="H8" s="90"/>
      <c r="I8" s="90"/>
    </row>
    <row r="9" spans="1:9" s="2" customFormat="1" ht="33" x14ac:dyDescent="0.25">
      <c r="A9" s="37" t="s">
        <v>34</v>
      </c>
      <c r="B9" s="42" t="s">
        <v>106</v>
      </c>
      <c r="C9" s="42" t="s">
        <v>103</v>
      </c>
      <c r="D9" s="42" t="s">
        <v>37</v>
      </c>
      <c r="F9" s="37" t="s">
        <v>38</v>
      </c>
      <c r="G9" s="42" t="s">
        <v>106</v>
      </c>
      <c r="H9" s="42" t="s">
        <v>103</v>
      </c>
      <c r="I9" s="42" t="s">
        <v>37</v>
      </c>
    </row>
    <row r="10" spans="1:9" x14ac:dyDescent="0.25">
      <c r="D10" s="10"/>
    </row>
    <row r="11" spans="1:9" x14ac:dyDescent="0.25">
      <c r="A11" s="11" t="s">
        <v>39</v>
      </c>
      <c r="B11" s="12">
        <v>236562.6</v>
      </c>
      <c r="C11" s="12">
        <v>156753</v>
      </c>
      <c r="D11" s="12">
        <f>+B11-C11</f>
        <v>79809.600000000006</v>
      </c>
      <c r="F11" s="13" t="s">
        <v>40</v>
      </c>
      <c r="G11" s="14">
        <f>+G13+G14+G15</f>
        <v>916589.4</v>
      </c>
      <c r="H11" s="14">
        <f>+H13+H14+H15</f>
        <v>913687.9</v>
      </c>
      <c r="I11" s="12">
        <f>+G11-H11</f>
        <v>2901.5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41</v>
      </c>
      <c r="B13" s="16">
        <f>SUM(B15:B19)</f>
        <v>915653.4</v>
      </c>
      <c r="C13" s="16">
        <f>SUM(C15:C19)</f>
        <v>885950.5</v>
      </c>
      <c r="D13" s="16">
        <f>+B13-C13</f>
        <v>29702.900000000023</v>
      </c>
      <c r="F13" s="13" t="s">
        <v>42</v>
      </c>
      <c r="G13" s="12">
        <v>1001.3</v>
      </c>
      <c r="H13" s="12">
        <v>1001.3</v>
      </c>
      <c r="I13" s="16">
        <f>+G13-H13</f>
        <v>0</v>
      </c>
    </row>
    <row r="14" spans="1:9" x14ac:dyDescent="0.25">
      <c r="A14" s="11"/>
      <c r="B14" s="16"/>
      <c r="C14" s="16"/>
      <c r="D14" s="10"/>
      <c r="E14" s="18"/>
      <c r="F14" s="5" t="s">
        <v>43</v>
      </c>
      <c r="G14" s="10">
        <v>70301.7</v>
      </c>
      <c r="H14" s="10">
        <v>70268.100000000006</v>
      </c>
      <c r="I14" s="16">
        <f>+G14-H14</f>
        <v>33.599999999991269</v>
      </c>
    </row>
    <row r="15" spans="1:9" x14ac:dyDescent="0.25">
      <c r="A15" s="11" t="s">
        <v>44</v>
      </c>
      <c r="B15" s="33">
        <v>0</v>
      </c>
      <c r="C15" s="33">
        <v>0</v>
      </c>
      <c r="D15" s="21">
        <f t="shared" ref="D15:D17" si="0">+B15-C15</f>
        <v>0</v>
      </c>
      <c r="E15" s="18"/>
      <c r="F15" s="5" t="s">
        <v>96</v>
      </c>
      <c r="G15" s="10">
        <v>845286.40000000002</v>
      </c>
      <c r="H15" s="10">
        <v>842418.5</v>
      </c>
      <c r="I15" s="16">
        <f>+G15-H15</f>
        <v>2867.9000000000233</v>
      </c>
    </row>
    <row r="16" spans="1:9" x14ac:dyDescent="0.25">
      <c r="A16" s="11" t="s">
        <v>46</v>
      </c>
      <c r="B16" s="20">
        <v>985.8</v>
      </c>
      <c r="C16" s="20">
        <v>979.3</v>
      </c>
      <c r="D16" s="10">
        <f t="shared" si="0"/>
        <v>6.5</v>
      </c>
      <c r="E16" s="18"/>
      <c r="G16" s="10"/>
      <c r="H16" s="10"/>
      <c r="I16" s="16"/>
    </row>
    <row r="17" spans="1:9" x14ac:dyDescent="0.25">
      <c r="A17" s="5" t="s">
        <v>47</v>
      </c>
      <c r="B17" s="20">
        <v>914667.6</v>
      </c>
      <c r="C17" s="20">
        <v>884971.2</v>
      </c>
      <c r="D17" s="10">
        <f t="shared" si="0"/>
        <v>29696.400000000023</v>
      </c>
      <c r="E17" s="18"/>
      <c r="F17" s="83" t="s">
        <v>48</v>
      </c>
      <c r="G17" s="10">
        <v>1239523</v>
      </c>
      <c r="H17" s="10">
        <v>1229850.5</v>
      </c>
      <c r="I17" s="16">
        <f>+G17-H17</f>
        <v>9672.5</v>
      </c>
    </row>
    <row r="18" spans="1:9" x14ac:dyDescent="0.25">
      <c r="A18" s="11" t="s">
        <v>49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6"/>
    </row>
    <row r="19" spans="1:9" ht="17.25" x14ac:dyDescent="0.25">
      <c r="A19" s="11" t="s">
        <v>50</v>
      </c>
      <c r="B19" s="22">
        <v>-236.8</v>
      </c>
      <c r="C19" s="22">
        <v>-236.8</v>
      </c>
      <c r="D19" s="21">
        <f>+B19-C19</f>
        <v>0</v>
      </c>
      <c r="E19" s="18"/>
      <c r="F19" s="83" t="s">
        <v>51</v>
      </c>
      <c r="G19" s="10">
        <v>55474.400000000001</v>
      </c>
      <c r="H19" s="10">
        <v>60175.199999999997</v>
      </c>
      <c r="I19" s="16">
        <f>+G19-H19</f>
        <v>-4700.7999999999956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6"/>
    </row>
    <row r="21" spans="1:9" x14ac:dyDescent="0.25">
      <c r="A21" s="11" t="s">
        <v>52</v>
      </c>
      <c r="B21" s="10">
        <f>+B23+B25</f>
        <v>8904120</v>
      </c>
      <c r="C21" s="10">
        <f>SUM(C23:C25)</f>
        <v>8993663.4000000004</v>
      </c>
      <c r="D21" s="10">
        <f>+B21-C21</f>
        <v>-89543.400000000373</v>
      </c>
      <c r="E21" s="18"/>
      <c r="F21" s="83" t="s">
        <v>100</v>
      </c>
      <c r="G21" s="14">
        <v>4191.5</v>
      </c>
      <c r="H21" s="14">
        <v>3866</v>
      </c>
      <c r="I21" s="16">
        <f>+G21-H21</f>
        <v>325.5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54</v>
      </c>
      <c r="B23" s="10">
        <v>11191329.1</v>
      </c>
      <c r="C23" s="10">
        <v>11223397.800000001</v>
      </c>
      <c r="D23" s="10">
        <f>+B23-C23</f>
        <v>-32068.700000001118</v>
      </c>
      <c r="E23" s="18"/>
      <c r="F23" s="11" t="s">
        <v>55</v>
      </c>
      <c r="G23" s="10">
        <v>1495.3</v>
      </c>
      <c r="H23" s="10">
        <v>1483.8</v>
      </c>
      <c r="I23" s="16">
        <f>+G23-H23</f>
        <v>11.5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56</v>
      </c>
      <c r="B25" s="10">
        <v>-2287209.1</v>
      </c>
      <c r="C25" s="10">
        <v>-2229734.3999999999</v>
      </c>
      <c r="D25" s="10">
        <f>+B25-C25</f>
        <v>-57474.700000000186</v>
      </c>
      <c r="E25" s="18"/>
      <c r="F25" s="11" t="s">
        <v>57</v>
      </c>
      <c r="G25" s="26">
        <v>1524196</v>
      </c>
      <c r="H25" s="26">
        <v>1503103.4</v>
      </c>
      <c r="I25" s="19">
        <f>+G25-H25</f>
        <v>21092.600000000093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7.25" x14ac:dyDescent="0.25">
      <c r="A27" s="11" t="s">
        <v>58</v>
      </c>
      <c r="B27" s="29">
        <v>135529.29999999999</v>
      </c>
      <c r="C27" s="29">
        <v>123177.4</v>
      </c>
      <c r="D27" s="10">
        <f>+B27-C27</f>
        <v>12351.899999999994</v>
      </c>
      <c r="E27" s="18"/>
      <c r="F27" s="11" t="s">
        <v>59</v>
      </c>
      <c r="G27" s="26">
        <f>+G11+G17+G19+G21+G23+G25</f>
        <v>3741469.5999999996</v>
      </c>
      <c r="H27" s="26">
        <f>+H11+H17+H19+H21+H23+H25</f>
        <v>3712166.8</v>
      </c>
      <c r="I27" s="14">
        <f>+G27-H27</f>
        <v>29302.799999999814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60</v>
      </c>
      <c r="G29" s="18"/>
      <c r="H29" s="18"/>
      <c r="I29" s="18"/>
    </row>
    <row r="30" spans="1:9" x14ac:dyDescent="0.25">
      <c r="A30" s="11" t="s">
        <v>61</v>
      </c>
      <c r="B30" s="29">
        <v>41825.800000000003</v>
      </c>
      <c r="C30" s="29">
        <v>41936.9</v>
      </c>
      <c r="D30" s="10">
        <f>+B30-C30</f>
        <v>-111.09999999999854</v>
      </c>
      <c r="E30" s="18"/>
    </row>
    <row r="31" spans="1:9" x14ac:dyDescent="0.25">
      <c r="A31" s="11"/>
      <c r="B31" s="29"/>
      <c r="C31" s="29"/>
      <c r="D31" s="29"/>
      <c r="E31" s="18"/>
      <c r="F31" s="11" t="s">
        <v>62</v>
      </c>
      <c r="G31" s="14">
        <v>2646591.4</v>
      </c>
      <c r="H31" s="14">
        <v>2646591.5</v>
      </c>
      <c r="I31" s="86">
        <f t="shared" ref="I31" si="1">+G31-H31</f>
        <v>-0.10000000009313226</v>
      </c>
    </row>
    <row r="32" spans="1:9" x14ac:dyDescent="0.25">
      <c r="A32" s="11" t="s">
        <v>63</v>
      </c>
      <c r="B32" s="33">
        <v>0</v>
      </c>
      <c r="C32" s="33">
        <v>0</v>
      </c>
      <c r="D32" s="10">
        <f>+B32-C32</f>
        <v>0</v>
      </c>
      <c r="E32" s="18"/>
      <c r="F32" s="11" t="s">
        <v>64</v>
      </c>
      <c r="G32" s="14">
        <v>2592681.9</v>
      </c>
      <c r="H32" s="14">
        <v>2592681.9</v>
      </c>
      <c r="I32" s="87">
        <f>+G32-H32</f>
        <v>0</v>
      </c>
    </row>
    <row r="33" spans="1:9" x14ac:dyDescent="0.25">
      <c r="A33" s="11"/>
      <c r="B33" s="29"/>
      <c r="C33" s="29"/>
      <c r="D33" s="29"/>
      <c r="E33" s="18"/>
      <c r="F33" s="11" t="s">
        <v>65</v>
      </c>
      <c r="G33" s="14">
        <v>113389.2</v>
      </c>
      <c r="H33" s="14">
        <v>113389.2</v>
      </c>
      <c r="I33" s="87">
        <f t="shared" ref="I33:I36" si="2">+G33-H33</f>
        <v>0</v>
      </c>
    </row>
    <row r="34" spans="1:9" x14ac:dyDescent="0.25">
      <c r="A34" s="11" t="s">
        <v>66</v>
      </c>
      <c r="B34" s="29">
        <v>3280.2</v>
      </c>
      <c r="C34" s="29">
        <v>3825.7</v>
      </c>
      <c r="D34" s="10">
        <f>+B34-C34</f>
        <v>-545.5</v>
      </c>
      <c r="E34" s="18"/>
      <c r="F34" s="11" t="s">
        <v>67</v>
      </c>
      <c r="G34" s="14">
        <v>18943.400000000001</v>
      </c>
      <c r="H34" s="14">
        <v>18943.400000000001</v>
      </c>
      <c r="I34" s="87">
        <f t="shared" si="2"/>
        <v>0</v>
      </c>
    </row>
    <row r="35" spans="1:9" x14ac:dyDescent="0.25">
      <c r="A35" s="11"/>
      <c r="B35" s="29"/>
      <c r="C35" s="29"/>
      <c r="D35" s="29"/>
      <c r="E35" s="18"/>
      <c r="F35" s="11" t="s">
        <v>68</v>
      </c>
      <c r="G35" s="14">
        <v>586690.4</v>
      </c>
      <c r="H35" s="14">
        <v>586690.4</v>
      </c>
      <c r="I35" s="87">
        <f t="shared" si="2"/>
        <v>0</v>
      </c>
    </row>
    <row r="36" spans="1:9" ht="17.25" x14ac:dyDescent="0.25">
      <c r="A36" s="11" t="s">
        <v>69</v>
      </c>
      <c r="B36" s="35">
        <v>486.4</v>
      </c>
      <c r="C36" s="35">
        <v>690.6</v>
      </c>
      <c r="D36" s="29">
        <f>+B36-C36</f>
        <v>-204.20000000000005</v>
      </c>
      <c r="E36" s="18"/>
      <c r="F36" s="11" t="s">
        <v>26</v>
      </c>
      <c r="G36" s="26">
        <v>537691.80000000005</v>
      </c>
      <c r="H36" s="26">
        <v>535534.30000000005</v>
      </c>
      <c r="I36" s="88">
        <f t="shared" si="2"/>
        <v>2157.5</v>
      </c>
    </row>
    <row r="37" spans="1:9" x14ac:dyDescent="0.25">
      <c r="A37" s="11"/>
      <c r="B37" s="29"/>
      <c r="C37" s="29"/>
      <c r="D37" s="29"/>
      <c r="E37" s="18"/>
      <c r="G37" s="28"/>
    </row>
    <row r="38" spans="1:9" ht="17.25" x14ac:dyDescent="0.25">
      <c r="A38" s="11"/>
      <c r="B38" s="29"/>
      <c r="C38" s="29"/>
      <c r="D38" s="29"/>
      <c r="E38" s="18"/>
      <c r="F38" s="11" t="s">
        <v>70</v>
      </c>
      <c r="G38" s="26">
        <f>SUM(G31:G37)</f>
        <v>6495988.1000000006</v>
      </c>
      <c r="H38" s="26">
        <f>SUM(H31:H37)</f>
        <v>6493830.7000000011</v>
      </c>
      <c r="I38" s="26">
        <f>+G38-H38</f>
        <v>2157.3999999994412</v>
      </c>
    </row>
    <row r="39" spans="1:9" ht="17.25" x14ac:dyDescent="0.25">
      <c r="A39" s="11" t="s">
        <v>71</v>
      </c>
      <c r="B39" s="75">
        <f>+B36+B34+B32+B30+B27+B21+B13+B11</f>
        <v>10237457.699999999</v>
      </c>
      <c r="C39" s="75">
        <f>+C36+C34+C32+C30+C27+C21+C13+C11</f>
        <v>10205997.5</v>
      </c>
      <c r="D39" s="75">
        <f>+B39-C39</f>
        <v>31460.199999999255</v>
      </c>
      <c r="E39" s="18"/>
      <c r="F39" s="11" t="s">
        <v>72</v>
      </c>
      <c r="G39" s="75">
        <f>+G27+G38</f>
        <v>10237457.699999999</v>
      </c>
      <c r="H39" s="75">
        <f>+H27+H38</f>
        <v>10205997.5</v>
      </c>
      <c r="I39" s="75">
        <f>+G39-H39</f>
        <v>31460.199999999255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opLeftCell="A36" workbookViewId="0">
      <selection activeCell="C42" sqref="C42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49" customWidth="1"/>
    <col min="4" max="4" width="8" style="5"/>
    <col min="5" max="5" width="12.42578125" style="5" bestFit="1" customWidth="1"/>
    <col min="6" max="8" width="8" style="5"/>
    <col min="9" max="9" width="10.42578125" style="5" bestFit="1" customWidth="1"/>
    <col min="10" max="16384" width="8" style="5"/>
  </cols>
  <sheetData>
    <row r="1" spans="1:9" s="4" customFormat="1" ht="18" x14ac:dyDescent="0.25">
      <c r="A1" s="6" t="s">
        <v>0</v>
      </c>
      <c r="B1" s="3"/>
      <c r="C1" s="43"/>
    </row>
    <row r="2" spans="1:9" s="4" customFormat="1" ht="18" x14ac:dyDescent="0.25">
      <c r="A2" s="6" t="s">
        <v>1</v>
      </c>
      <c r="B2" s="3"/>
      <c r="C2" s="43"/>
    </row>
    <row r="3" spans="1:9" ht="16.5" x14ac:dyDescent="0.25">
      <c r="A3" s="6"/>
      <c r="B3" s="2"/>
      <c r="C3" s="44"/>
    </row>
    <row r="4" spans="1:9" s="7" customFormat="1" ht="16.5" x14ac:dyDescent="0.25">
      <c r="A4" s="6" t="s">
        <v>2</v>
      </c>
      <c r="B4" s="6"/>
      <c r="C4" s="45"/>
    </row>
    <row r="5" spans="1:9" s="7" customFormat="1" ht="16.5" x14ac:dyDescent="0.25">
      <c r="A5" s="6" t="s">
        <v>107</v>
      </c>
      <c r="B5" s="6"/>
      <c r="C5" s="45"/>
    </row>
    <row r="6" spans="1:9" s="6" customFormat="1" ht="16.5" x14ac:dyDescent="0.25">
      <c r="A6" s="46" t="s">
        <v>4</v>
      </c>
      <c r="B6" s="9"/>
      <c r="C6" s="47"/>
    </row>
    <row r="7" spans="1:9" s="2" customFormat="1" x14ac:dyDescent="0.25">
      <c r="B7" s="48"/>
      <c r="C7" s="44"/>
    </row>
    <row r="8" spans="1:9" s="2" customFormat="1" x14ac:dyDescent="0.25">
      <c r="B8" s="48"/>
      <c r="C8" s="44"/>
    </row>
    <row r="9" spans="1:9" ht="16.5" x14ac:dyDescent="0.25">
      <c r="B9" s="48"/>
      <c r="C9" s="57">
        <v>45597</v>
      </c>
    </row>
    <row r="11" spans="1:9" x14ac:dyDescent="0.25">
      <c r="A11" s="5" t="s">
        <v>5</v>
      </c>
    </row>
    <row r="12" spans="1:9" x14ac:dyDescent="0.25">
      <c r="A12" s="11" t="s">
        <v>6</v>
      </c>
      <c r="C12" s="20">
        <f>+'ER Enero'!C12+'ER Febrero'!C12+'ER Marzo'!C12+'ER Abril'!C12+'ER Mayo'!C12+'ER Junio'!C12+'ER Julio'!C11+'ER Agosto'!C11+'ER Septiembre'!C11+'ER Octubre'!C11+'ER Noviembre'!C11</f>
        <v>1101036.3</v>
      </c>
    </row>
    <row r="13" spans="1:9" x14ac:dyDescent="0.25">
      <c r="A13" s="11" t="s">
        <v>7</v>
      </c>
      <c r="C13" s="20">
        <f>+'ER Enero'!C13+'ER Febrero'!C13+'ER Marzo'!C13+'ER Abril'!C13+'ER Mayo'!C13+'ER Junio'!C13+'ER Julio'!C12+'ER Agosto'!C12+'ER Septiembre'!C12+'ER Octubre'!C12+'ER Noviembre'!C12</f>
        <v>-2.2000000000000002</v>
      </c>
      <c r="D13" s="28"/>
    </row>
    <row r="14" spans="1:9" x14ac:dyDescent="0.25">
      <c r="A14" s="11" t="s">
        <v>8</v>
      </c>
      <c r="C14" s="20">
        <f>+'ER Enero'!C14+'ER Febrero'!C14+'ER Marzo'!C14+'ER Abril'!C14+'ER Mayo'!C14+'ER Junio'!C14+'ER Julio'!C13+'ER Agosto'!C13+'ER Septiembre'!C13+'ER Octubre'!C13+'ER Noviembre'!C13</f>
        <v>87003.1</v>
      </c>
    </row>
    <row r="15" spans="1:9" ht="13.5" customHeight="1" x14ac:dyDescent="0.25">
      <c r="A15" s="11" t="s">
        <v>9</v>
      </c>
      <c r="C15" s="50">
        <f>+'ER Enero'!C15+'ER Febrero'!C15+'ER Marzo'!C15+'ER Abril'!C15+'ER Mayo'!C15+'ER Junio'!C15+'ER Julio'!C14+'ER Agosto'!C14+'ER Septiembre'!C14+'ER Octubre'!C14+'ER Noviembre'!C14</f>
        <v>19119.5</v>
      </c>
      <c r="I15" s="80"/>
    </row>
    <row r="16" spans="1:9" ht="13.5" customHeight="1" x14ac:dyDescent="0.25">
      <c r="A16" s="51"/>
      <c r="C16" s="52">
        <f>SUM(C12:C15)</f>
        <v>1207156.7000000002</v>
      </c>
      <c r="I16" s="80"/>
    </row>
    <row r="17" spans="1:9" x14ac:dyDescent="0.25">
      <c r="A17" s="53"/>
      <c r="C17" s="20"/>
      <c r="I17" s="80"/>
    </row>
    <row r="18" spans="1:9" x14ac:dyDescent="0.25">
      <c r="A18" s="11" t="s">
        <v>10</v>
      </c>
    </row>
    <row r="19" spans="1:9" x14ac:dyDescent="0.25">
      <c r="A19" s="11" t="s">
        <v>91</v>
      </c>
      <c r="C19" s="20">
        <f>+'ER Enero'!C19+'ER Febrero'!C19+'ER Marzo'!C19+'ER Abril'!C19+'ER Mayo'!C19+'ER Junio'!C19+'ER Julio'!C18+'ER Agosto'!C18+'ER Septiembre'!C18+'ER Octubre'!C18+'ER Noviembre'!C18</f>
        <v>98421.89999999998</v>
      </c>
    </row>
    <row r="20" spans="1:9" x14ac:dyDescent="0.25">
      <c r="A20" s="11" t="s">
        <v>92</v>
      </c>
      <c r="C20" s="20">
        <f>+'ER Enero'!C20+'ER Febrero'!C20+'ER Marzo'!C20+'ER Abril'!C20+'ER Mayo'!C20+'ER Junio'!C20+'ER Julio'!C19+'ER Agosto'!C19+'ER Septiembre'!C19+'ER Octubre'!C19+'ER Noviembre'!C19</f>
        <v>74977.299999999988</v>
      </c>
    </row>
    <row r="21" spans="1:9" ht="17.25" x14ac:dyDescent="0.25">
      <c r="A21" s="11" t="s">
        <v>13</v>
      </c>
      <c r="C21" s="50">
        <f>+'ER Enero'!C21+'ER Febrero'!C21+'ER Marzo'!C21+'ER Abril'!C21+'ER Mayo'!C21+'ER Junio'!C21+'ER Julio'!C20+'ER Agosto'!C20+'ER Septiembre'!C20+'ER Octubre'!C20+'ER Noviembre'!C20</f>
        <v>354.20000000000005</v>
      </c>
    </row>
    <row r="22" spans="1:9" x14ac:dyDescent="0.25">
      <c r="A22" s="11"/>
      <c r="C22" s="52">
        <f>SUM(C19:C21)</f>
        <v>173753.39999999997</v>
      </c>
    </row>
    <row r="23" spans="1:9" x14ac:dyDescent="0.25">
      <c r="A23" s="11"/>
      <c r="C23" s="20"/>
    </row>
    <row r="24" spans="1:9" x14ac:dyDescent="0.25">
      <c r="A24" s="11" t="s">
        <v>14</v>
      </c>
      <c r="C24" s="20">
        <f>SUM(C16-C22)</f>
        <v>1033403.3000000003</v>
      </c>
      <c r="E24" s="79"/>
    </row>
    <row r="25" spans="1:9" x14ac:dyDescent="0.25">
      <c r="A25" s="11"/>
      <c r="C25" s="20"/>
    </row>
    <row r="26" spans="1:9" x14ac:dyDescent="0.25">
      <c r="A26" s="11" t="s">
        <v>15</v>
      </c>
      <c r="C26" s="20"/>
    </row>
    <row r="27" spans="1:9" ht="17.25" x14ac:dyDescent="0.25">
      <c r="A27" s="11" t="s">
        <v>16</v>
      </c>
      <c r="C27" s="50">
        <f>+'ER Enero'!C27+'ER Febrero'!C27+'ER Marzo'!C27+'ER Abril'!C27+'ER Mayo'!C27+'ER Junio'!C27+'ER Julio'!C26+'ER Agosto'!C26+'ER Septiembre'!C26+'ER Octubre'!C26+'ER Noviembre'!C26</f>
        <v>608523.79999999993</v>
      </c>
      <c r="E27" s="49"/>
      <c r="F27" s="49"/>
    </row>
    <row r="28" spans="1:9" x14ac:dyDescent="0.25">
      <c r="A28" s="11"/>
      <c r="C28" s="20"/>
    </row>
    <row r="29" spans="1:9" x14ac:dyDescent="0.25">
      <c r="A29" s="11" t="s">
        <v>17</v>
      </c>
      <c r="C29" s="20">
        <f>+C24-C27</f>
        <v>424879.50000000035</v>
      </c>
    </row>
    <row r="30" spans="1:9" x14ac:dyDescent="0.25">
      <c r="A30" s="11"/>
      <c r="C30" s="20"/>
    </row>
    <row r="32" spans="1:9" x14ac:dyDescent="0.25">
      <c r="A32" s="11"/>
      <c r="C32" s="20">
        <f>+'[27]ER Enero'!C31</f>
        <v>0</v>
      </c>
    </row>
    <row r="33" spans="1:6" x14ac:dyDescent="0.25">
      <c r="A33" s="11" t="s">
        <v>18</v>
      </c>
      <c r="C33" s="20">
        <f>+'ER Enero'!C33+'ER Febrero'!C33+'ER Marzo'!C33+'ER Abril'!C33+'ER Mayo'!C33+'ER Junio'!C33+'ER Julio'!C32+'ER Agosto'!C32+'ER Septiembre'!C32+'ER Octubre'!C32+'ER Noviembre'!C32</f>
        <v>261586</v>
      </c>
    </row>
    <row r="34" spans="1:6" x14ac:dyDescent="0.25">
      <c r="A34" s="11" t="s">
        <v>19</v>
      </c>
      <c r="C34" s="20">
        <f>+'ER Enero'!C34+'ER Febrero'!C34+'ER Marzo'!C34+'ER Abril'!C34+'ER Mayo'!C34+'ER Junio'!C34+'ER Julio'!C33+'ER Agosto'!C33+'ER Septiembre'!C33+'ER Octubre'!C33+'ER Noviembre'!C33</f>
        <v>735.2</v>
      </c>
    </row>
    <row r="35" spans="1:6" x14ac:dyDescent="0.25">
      <c r="A35" s="11"/>
      <c r="C35" s="20">
        <f>+'[27]ER Enero'!C34</f>
        <v>0</v>
      </c>
    </row>
    <row r="36" spans="1:6" x14ac:dyDescent="0.25">
      <c r="A36" s="11" t="s">
        <v>20</v>
      </c>
      <c r="C36" s="20">
        <f>+'ER Enero'!C36+'ER Febrero'!C36+'ER Marzo'!C36+'ER Abril'!C36+'ER Mayo'!C36+'ER Junio'!C36+'ER Julio'!C35+'ER Agosto'!C35+'ER Septiembre'!C35+'ER Octubre'!C35+'ER Noviembre'!C35</f>
        <v>134042.79999999999</v>
      </c>
      <c r="E36" s="49"/>
      <c r="F36" s="49"/>
    </row>
    <row r="37" spans="1:6" x14ac:dyDescent="0.25">
      <c r="A37" s="11"/>
      <c r="C37" s="20">
        <f>+'[27]ER Enero'!C36</f>
        <v>0</v>
      </c>
    </row>
    <row r="38" spans="1:6" x14ac:dyDescent="0.25">
      <c r="A38" s="11" t="s">
        <v>21</v>
      </c>
    </row>
    <row r="39" spans="1:6" x14ac:dyDescent="0.25">
      <c r="A39" s="54" t="s">
        <v>22</v>
      </c>
      <c r="C39" s="20">
        <f>+'ER Enero'!C39+'ER Febrero'!C39+'ER Marzo'!C39+'ER Abril'!C39+'ER Mayo'!C39+'ER Junio'!C39+'ER Julio'!C38+'ER Agosto'!C38+'ER Septiembre'!C38+'ER Octubre'!C38+'ER Noviembre'!C38</f>
        <v>24907.300000000003</v>
      </c>
    </row>
    <row r="40" spans="1:6" x14ac:dyDescent="0.25">
      <c r="A40" s="54" t="s">
        <v>23</v>
      </c>
      <c r="C40" s="20">
        <f>+'ER Enero'!C40+'ER Febrero'!C40+'ER Marzo'!C40+'ER Abril'!C40+'ER Mayo'!C40+'ER Junio'!C40+'ER Julio'!C39+'ER Agosto'!C39+'ER Septiembre'!C39+'ER Octubre'!C39+'ER Noviembre'!C39</f>
        <v>13045.6</v>
      </c>
    </row>
    <row r="41" spans="1:6" x14ac:dyDescent="0.25">
      <c r="A41" s="54" t="s">
        <v>24</v>
      </c>
      <c r="C41" s="20">
        <f>+'ER Enero'!C41+'ER Febrero'!C41+'ER Marzo'!C41+'ER Abril'!C41+'ER Mayo'!C41+'ER Junio'!C41+'ER Julio'!C40+'ER Agosto'!C40+'ER Septiembre'!C40+'ER Octubre'!C40+'ER Noviembre'!C40</f>
        <v>132205.00000000003</v>
      </c>
    </row>
    <row r="42" spans="1:6" ht="17.25" x14ac:dyDescent="0.25">
      <c r="A42" s="54" t="s">
        <v>25</v>
      </c>
      <c r="C42" s="50">
        <f>+'ER Enero'!C42+'ER Febrero'!C42+'ER Marzo'!C42+'ER Abril'!C42+'ER Mayo'!C42+'ER Junio'!C42-0.1+'ER Julio'!C41+'ER Agosto'!C41+'ER Septiembre'!C41+'ER Octubre'!C41+'ER Noviembre'!C41</f>
        <v>113393.80000000002</v>
      </c>
    </row>
    <row r="43" spans="1:6" x14ac:dyDescent="0.25">
      <c r="A43" s="11"/>
      <c r="C43" s="20">
        <f>SUM(C39:C42)</f>
        <v>283551.70000000007</v>
      </c>
    </row>
    <row r="44" spans="1:6" x14ac:dyDescent="0.25">
      <c r="A44" s="11"/>
      <c r="C44" s="20"/>
    </row>
    <row r="45" spans="1:6" x14ac:dyDescent="0.25">
      <c r="A45" s="11" t="s">
        <v>26</v>
      </c>
      <c r="C45" s="20">
        <f>+C29+C33+C34+C36-C43</f>
        <v>537691.80000000016</v>
      </c>
    </row>
    <row r="46" spans="1:6" s="11" customFormat="1" x14ac:dyDescent="0.25">
      <c r="B46" s="77"/>
      <c r="C46" s="20"/>
    </row>
    <row r="47" spans="1:6" s="11" customFormat="1" x14ac:dyDescent="0.25">
      <c r="A47" s="11" t="s">
        <v>27</v>
      </c>
      <c r="B47" s="77"/>
      <c r="C47" s="20"/>
    </row>
    <row r="48" spans="1:6" s="11" customFormat="1" ht="17.25" x14ac:dyDescent="0.25">
      <c r="A48" s="11" t="s">
        <v>28</v>
      </c>
      <c r="B48" s="77"/>
      <c r="C48" s="50">
        <v>0</v>
      </c>
    </row>
    <row r="49" spans="1:3" s="11" customFormat="1" x14ac:dyDescent="0.25">
      <c r="A49" s="55"/>
      <c r="B49" s="77"/>
      <c r="C49" s="20"/>
    </row>
    <row r="50" spans="1:3" s="11" customFormat="1" ht="17.25" x14ac:dyDescent="0.25">
      <c r="A50" s="11" t="s">
        <v>29</v>
      </c>
      <c r="B50" s="58"/>
      <c r="C50" s="82">
        <f>+C45+C48</f>
        <v>537691.80000000016</v>
      </c>
    </row>
    <row r="51" spans="1:3" s="11" customFormat="1" x14ac:dyDescent="0.25">
      <c r="B51" s="77"/>
      <c r="C51" s="20"/>
    </row>
    <row r="52" spans="1:3" x14ac:dyDescent="0.25">
      <c r="C52" s="85"/>
    </row>
    <row r="53" spans="1:3" x14ac:dyDescent="0.25">
      <c r="C53" s="56"/>
    </row>
    <row r="55" spans="1:3" x14ac:dyDescent="0.25">
      <c r="C55" s="81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EDEB-0AFE-421F-86D4-CBCDBB2AC59B}">
  <dimension ref="A1:I145"/>
  <sheetViews>
    <sheetView topLeftCell="A33" workbookViewId="0">
      <selection activeCell="C27" sqref="C27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73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45323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112237.1</v>
      </c>
    </row>
    <row r="13" spans="1:9" x14ac:dyDescent="0.25">
      <c r="A13" s="54" t="s">
        <v>7</v>
      </c>
      <c r="C13" s="78">
        <v>0</v>
      </c>
      <c r="G13" s="60"/>
      <c r="I13" s="61"/>
    </row>
    <row r="14" spans="1:9" x14ac:dyDescent="0.25">
      <c r="A14" s="54" t="s">
        <v>8</v>
      </c>
      <c r="C14" s="10">
        <v>7752.2</v>
      </c>
    </row>
    <row r="15" spans="1:9" ht="13.5" customHeight="1" x14ac:dyDescent="0.25">
      <c r="A15" s="54" t="s">
        <v>9</v>
      </c>
      <c r="C15" s="22">
        <v>825.2</v>
      </c>
      <c r="G15" s="60"/>
    </row>
    <row r="16" spans="1:9" ht="13.5" customHeight="1" x14ac:dyDescent="0.25">
      <c r="A16" s="51"/>
      <c r="C16" s="12">
        <f>SUM(C12:C15)</f>
        <v>120814.5</v>
      </c>
    </row>
    <row r="17" spans="1:4" x14ac:dyDescent="0.25">
      <c r="A17" s="53"/>
      <c r="C17" s="10"/>
    </row>
    <row r="18" spans="1:4" x14ac:dyDescent="0.25">
      <c r="A18" s="11" t="s">
        <v>10</v>
      </c>
    </row>
    <row r="19" spans="1:4" x14ac:dyDescent="0.25">
      <c r="A19" s="54" t="s">
        <v>11</v>
      </c>
      <c r="C19" s="10">
        <v>7425.9</v>
      </c>
    </row>
    <row r="20" spans="1:4" x14ac:dyDescent="0.25">
      <c r="A20" s="54" t="s">
        <v>12</v>
      </c>
      <c r="C20" s="10">
        <v>7624.9</v>
      </c>
    </row>
    <row r="21" spans="1:4" ht="17.25" x14ac:dyDescent="0.25">
      <c r="A21" s="54" t="s">
        <v>13</v>
      </c>
      <c r="C21" s="22">
        <v>25.2</v>
      </c>
    </row>
    <row r="22" spans="1:4" x14ac:dyDescent="0.25">
      <c r="A22" s="11"/>
      <c r="C22" s="12">
        <f>SUM(C19:C21)</f>
        <v>15076</v>
      </c>
    </row>
    <row r="23" spans="1:4" x14ac:dyDescent="0.25">
      <c r="A23" s="11"/>
      <c r="C23" s="10"/>
    </row>
    <row r="24" spans="1:4" x14ac:dyDescent="0.25">
      <c r="A24" s="11" t="s">
        <v>14</v>
      </c>
      <c r="C24" s="10">
        <f>SUM(C16-C22)</f>
        <v>105738.5</v>
      </c>
      <c r="D24" s="62"/>
    </row>
    <row r="25" spans="1:4" x14ac:dyDescent="0.25">
      <c r="A25" s="11"/>
      <c r="C25" s="10"/>
    </row>
    <row r="26" spans="1:4" x14ac:dyDescent="0.25">
      <c r="A26" s="11" t="s">
        <v>15</v>
      </c>
      <c r="C26" s="10"/>
    </row>
    <row r="27" spans="1:4" ht="17.25" x14ac:dyDescent="0.25">
      <c r="A27" s="54" t="s">
        <v>16</v>
      </c>
      <c r="C27" s="22">
        <v>63733.7</v>
      </c>
    </row>
    <row r="28" spans="1:4" x14ac:dyDescent="0.25">
      <c r="A28" s="11"/>
      <c r="C28" s="10"/>
    </row>
    <row r="29" spans="1:4" x14ac:dyDescent="0.25">
      <c r="A29" s="11" t="s">
        <v>17</v>
      </c>
      <c r="C29" s="10">
        <f>+C24-C27</f>
        <v>42004.800000000003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18</v>
      </c>
      <c r="C33" s="10">
        <v>24401.200000000001</v>
      </c>
    </row>
    <row r="34" spans="1:9" x14ac:dyDescent="0.25">
      <c r="A34" s="11" t="s">
        <v>19</v>
      </c>
      <c r="C34" s="10">
        <v>20.100000000000001</v>
      </c>
    </row>
    <row r="35" spans="1:9" x14ac:dyDescent="0.25">
      <c r="A35" s="11"/>
      <c r="C35" s="10"/>
    </row>
    <row r="36" spans="1:9" x14ac:dyDescent="0.25">
      <c r="A36" s="11" t="s">
        <v>20</v>
      </c>
      <c r="C36" s="10">
        <v>9900.2000000000007</v>
      </c>
    </row>
    <row r="37" spans="1:9" x14ac:dyDescent="0.25">
      <c r="A37" s="11"/>
      <c r="C37" s="10"/>
    </row>
    <row r="38" spans="1:9" x14ac:dyDescent="0.25">
      <c r="A38" s="11" t="s">
        <v>21</v>
      </c>
    </row>
    <row r="39" spans="1:9" x14ac:dyDescent="0.25">
      <c r="A39" s="11" t="s">
        <v>22</v>
      </c>
      <c r="C39" s="10">
        <v>1977.8</v>
      </c>
    </row>
    <row r="40" spans="1:9" x14ac:dyDescent="0.25">
      <c r="A40" s="11" t="s">
        <v>23</v>
      </c>
      <c r="C40" s="10">
        <v>1044.2</v>
      </c>
    </row>
    <row r="41" spans="1:9" x14ac:dyDescent="0.25">
      <c r="A41" s="11" t="s">
        <v>24</v>
      </c>
      <c r="C41" s="10">
        <v>10630.5</v>
      </c>
    </row>
    <row r="42" spans="1:9" ht="17.25" x14ac:dyDescent="0.25">
      <c r="A42" s="11" t="s">
        <v>25</v>
      </c>
      <c r="C42" s="22">
        <v>12565.3</v>
      </c>
      <c r="D42" s="28"/>
    </row>
    <row r="43" spans="1:9" x14ac:dyDescent="0.25">
      <c r="A43" s="11"/>
      <c r="C43" s="10">
        <f>SUM(C39:C42)</f>
        <v>26217.8</v>
      </c>
    </row>
    <row r="44" spans="1:9" x14ac:dyDescent="0.25">
      <c r="A44" s="11"/>
      <c r="C44" s="10"/>
    </row>
    <row r="45" spans="1:9" x14ac:dyDescent="0.25">
      <c r="A45" s="11" t="s">
        <v>26</v>
      </c>
      <c r="C45" s="10">
        <f>+C29+C33+C34+C36-C43</f>
        <v>50108.5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27</v>
      </c>
      <c r="B47" s="77"/>
      <c r="C47" s="10"/>
    </row>
    <row r="48" spans="1:9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50108.5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D6B0-039C-486C-8C06-23FC1C83D0F7}">
  <dimension ref="A1:I144"/>
  <sheetViews>
    <sheetView topLeftCell="B5" zoomScale="85" zoomScaleNormal="85" workbookViewId="0">
      <selection activeCell="F16" sqref="F1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74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90" t="s">
        <v>33</v>
      </c>
      <c r="C9" s="90"/>
      <c r="D9" s="90"/>
      <c r="G9" s="90" t="s">
        <v>33</v>
      </c>
      <c r="H9" s="90"/>
      <c r="I9" s="90"/>
    </row>
    <row r="10" spans="1:9" s="2" customFormat="1" ht="33" x14ac:dyDescent="0.25">
      <c r="A10" s="37" t="s">
        <v>34</v>
      </c>
      <c r="B10" s="42" t="s">
        <v>75</v>
      </c>
      <c r="C10" s="42" t="s">
        <v>35</v>
      </c>
      <c r="D10" s="42" t="s">
        <v>37</v>
      </c>
      <c r="F10" s="37" t="s">
        <v>38</v>
      </c>
      <c r="G10" s="42" t="s">
        <v>75</v>
      </c>
      <c r="H10" s="42" t="s">
        <v>35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479637.9</v>
      </c>
      <c r="C12" s="12">
        <v>478801.1</v>
      </c>
      <c r="D12" s="12">
        <f>+B12-C12</f>
        <v>836.80000000004657</v>
      </c>
      <c r="F12" s="13" t="s">
        <v>40</v>
      </c>
      <c r="G12" s="14">
        <f>+G14+G15+G16</f>
        <v>866352.5</v>
      </c>
      <c r="H12" s="14">
        <f>+H14+H15+H16</f>
        <v>861006.20000000007</v>
      </c>
      <c r="I12" s="17">
        <f>+G12-H12</f>
        <v>5346.2999999999302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757535</v>
      </c>
      <c r="C14" s="16">
        <f>SUM(C16:C20)</f>
        <v>758133.2</v>
      </c>
      <c r="D14" s="16">
        <f>+B14-C14</f>
        <v>-598.19999999995343</v>
      </c>
      <c r="F14" s="13" t="s">
        <v>42</v>
      </c>
      <c r="G14" s="12">
        <v>1001.3</v>
      </c>
      <c r="H14" s="12">
        <v>1001.3</v>
      </c>
      <c r="I14" s="17">
        <f>+G12-H12</f>
        <v>5346.2999999999302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5">
        <v>44995.8</v>
      </c>
      <c r="H15" s="15">
        <v>44970.6</v>
      </c>
      <c r="I15" s="15"/>
    </row>
    <row r="16" spans="1:9" x14ac:dyDescent="0.25">
      <c r="A16" s="11" t="s">
        <v>44</v>
      </c>
      <c r="B16" s="33">
        <v>0</v>
      </c>
      <c r="C16" s="33">
        <v>0</v>
      </c>
      <c r="D16" s="33">
        <v>0</v>
      </c>
      <c r="E16" s="18"/>
      <c r="F16" s="5" t="s">
        <v>96</v>
      </c>
      <c r="G16" s="10">
        <v>820355.4</v>
      </c>
      <c r="H16" s="10">
        <v>815034.3</v>
      </c>
      <c r="I16" s="17">
        <f>+G16-H16</f>
        <v>5321.0999999999767</v>
      </c>
    </row>
    <row r="17" spans="1:9" x14ac:dyDescent="0.25">
      <c r="A17" s="11" t="s">
        <v>46</v>
      </c>
      <c r="B17" s="20">
        <v>928.6</v>
      </c>
      <c r="C17" s="20">
        <v>921</v>
      </c>
      <c r="D17" s="10">
        <f t="shared" ref="D17:D18" si="0">+B17-C17</f>
        <v>7.6000000000000227</v>
      </c>
      <c r="E17" s="18"/>
      <c r="G17" s="10"/>
      <c r="H17" s="10"/>
      <c r="I17" s="19"/>
    </row>
    <row r="18" spans="1:9" ht="16.5" x14ac:dyDescent="0.25">
      <c r="A18" s="5" t="s">
        <v>47</v>
      </c>
      <c r="B18" s="20">
        <v>756606.4</v>
      </c>
      <c r="C18" s="20">
        <v>757212.2</v>
      </c>
      <c r="D18" s="10">
        <f t="shared" si="0"/>
        <v>-605.79999999993015</v>
      </c>
      <c r="E18" s="18"/>
      <c r="F18" s="1" t="s">
        <v>48</v>
      </c>
      <c r="G18" s="10">
        <v>1113301.8</v>
      </c>
      <c r="H18" s="10">
        <v>1105658.3999999999</v>
      </c>
      <c r="I18" s="10">
        <f>+G18-H18</f>
        <v>7643.4000000001397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1" t="s">
        <v>51</v>
      </c>
      <c r="G20" s="10">
        <v>76743.5</v>
      </c>
      <c r="H20" s="10">
        <v>47199.9</v>
      </c>
      <c r="I20" s="10">
        <f>+G20-H20</f>
        <v>29543.599999999999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52</v>
      </c>
      <c r="B22" s="10">
        <f>+B24+B26</f>
        <v>7924471.2999999998</v>
      </c>
      <c r="C22" s="10">
        <f>SUM(C24:C26)</f>
        <v>7749313</v>
      </c>
      <c r="D22" s="10">
        <f>+B22-C22</f>
        <v>175158.29999999981</v>
      </c>
      <c r="E22" s="18"/>
      <c r="F22" s="1" t="s">
        <v>53</v>
      </c>
      <c r="G22" s="14">
        <v>2974.5</v>
      </c>
      <c r="H22" s="14">
        <v>2687</v>
      </c>
      <c r="I22" s="10">
        <f>+G22-H22</f>
        <v>287.5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9804179.0999999996</v>
      </c>
      <c r="C24" s="10">
        <v>9566547.5</v>
      </c>
      <c r="D24" s="10">
        <f>+B24-C24</f>
        <v>237631.59999999963</v>
      </c>
      <c r="E24" s="18"/>
      <c r="F24" s="11" t="s">
        <v>55</v>
      </c>
      <c r="G24" s="10">
        <v>1390.5</v>
      </c>
      <c r="H24" s="10">
        <v>1377.3</v>
      </c>
      <c r="I24" s="10">
        <f>+G24-H24</f>
        <v>13.200000000000045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-1879707.8</v>
      </c>
      <c r="C26" s="10">
        <v>-1817234.5</v>
      </c>
      <c r="D26" s="10">
        <f>+B26-C26</f>
        <v>-62473.300000000047</v>
      </c>
      <c r="E26" s="18"/>
      <c r="F26" s="11" t="s">
        <v>57</v>
      </c>
      <c r="G26" s="26">
        <v>1356651</v>
      </c>
      <c r="H26" s="26">
        <v>1236754.5</v>
      </c>
      <c r="I26" s="27">
        <f>+G26-H26</f>
        <v>119896.5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58</v>
      </c>
      <c r="B28" s="29">
        <v>299342.3</v>
      </c>
      <c r="C28" s="29">
        <v>261863.8</v>
      </c>
      <c r="D28" s="10">
        <f>+B28-C28</f>
        <v>37478.5</v>
      </c>
      <c r="E28" s="18"/>
      <c r="F28" s="39" t="s">
        <v>59</v>
      </c>
      <c r="G28" s="40">
        <f>+G12+G18+G20+G22+G24+G26</f>
        <v>3417413.8</v>
      </c>
      <c r="H28" s="40">
        <f>+H12+H18+H20+H22+H24+H26</f>
        <v>3254683.3</v>
      </c>
      <c r="I28" s="40">
        <f>+G28-H28</f>
        <v>162730.5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42183</v>
      </c>
      <c r="C31" s="29">
        <v>42292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2393351.7000000002</v>
      </c>
      <c r="H32" s="14">
        <v>2393351.7000000002</v>
      </c>
      <c r="I32" s="32">
        <f t="shared" ref="I32:I37" si="1">+G32-H32</f>
        <v>0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2845921.7</v>
      </c>
      <c r="H33" s="14">
        <v>2001789.1</v>
      </c>
      <c r="I33" s="32">
        <f t="shared" si="1"/>
        <v>844132.60000000009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66</v>
      </c>
      <c r="B35" s="29">
        <v>3370.9</v>
      </c>
      <c r="C35" s="29">
        <v>3092.9</v>
      </c>
      <c r="D35" s="10">
        <f>+B35-C35</f>
        <v>278</v>
      </c>
      <c r="E35" s="18"/>
      <c r="F35" s="11" t="s">
        <v>67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586690.4</v>
      </c>
      <c r="H36" s="14">
        <v>1430823</v>
      </c>
      <c r="I36" s="32">
        <f t="shared" si="1"/>
        <v>-844132.6</v>
      </c>
    </row>
    <row r="37" spans="1:9" ht="17.25" x14ac:dyDescent="0.25">
      <c r="A37" s="11" t="s">
        <v>69</v>
      </c>
      <c r="B37" s="35">
        <v>2461.9</v>
      </c>
      <c r="C37" s="35">
        <v>2667.3</v>
      </c>
      <c r="D37" s="35">
        <f>+B37-C37</f>
        <v>-205.40000000000009</v>
      </c>
      <c r="E37" s="18"/>
      <c r="F37" s="11" t="s">
        <v>26</v>
      </c>
      <c r="G37" s="26">
        <v>133292.1</v>
      </c>
      <c r="H37" s="26">
        <v>83183.600000000006</v>
      </c>
      <c r="I37" s="27">
        <f t="shared" si="1"/>
        <v>50108.5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70</v>
      </c>
      <c r="G39" s="40">
        <f>SUM(G32:G38)</f>
        <v>6091588.5</v>
      </c>
      <c r="H39" s="40">
        <f>SUM(H32:H38)</f>
        <v>6041480</v>
      </c>
      <c r="I39" s="40">
        <f>+G39-H39</f>
        <v>50108.5</v>
      </c>
    </row>
    <row r="40" spans="1:9" ht="18.75" x14ac:dyDescent="0.25">
      <c r="A40" s="39" t="s">
        <v>71</v>
      </c>
      <c r="B40" s="41">
        <f>+B37+B35+B33+B31+B28+B22+B14+B12</f>
        <v>9509002.2999999989</v>
      </c>
      <c r="C40" s="41">
        <f>+C37+C35+C33+C31+C28+C22+C14+C12</f>
        <v>9296163.2999999989</v>
      </c>
      <c r="D40" s="41">
        <f>+B40-C40</f>
        <v>212839</v>
      </c>
      <c r="E40" s="18"/>
      <c r="F40" s="39" t="s">
        <v>72</v>
      </c>
      <c r="G40" s="41">
        <f>+G28+G39</f>
        <v>9509002.3000000007</v>
      </c>
      <c r="H40" s="41">
        <f>+H28+H39</f>
        <v>9296163.3000000007</v>
      </c>
      <c r="I40" s="41">
        <f>+G40-H40</f>
        <v>212839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9C17-4D89-47C9-8F82-0154EA5D7B27}">
  <dimension ref="A1:I145"/>
  <sheetViews>
    <sheetView topLeftCell="A18" workbookViewId="0">
      <selection activeCell="C27" sqref="C27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76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45352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97671.2</v>
      </c>
    </row>
    <row r="13" spans="1:9" x14ac:dyDescent="0.25">
      <c r="A13" s="54" t="s">
        <v>7</v>
      </c>
      <c r="C13" s="78">
        <v>0</v>
      </c>
      <c r="G13" s="60"/>
      <c r="I13" s="61"/>
    </row>
    <row r="14" spans="1:9" x14ac:dyDescent="0.25">
      <c r="A14" s="54" t="s">
        <v>8</v>
      </c>
      <c r="C14" s="10">
        <v>8620.7000000000007</v>
      </c>
    </row>
    <row r="15" spans="1:9" ht="13.5" customHeight="1" x14ac:dyDescent="0.25">
      <c r="A15" s="54" t="s">
        <v>9</v>
      </c>
      <c r="C15" s="22">
        <v>1919.3</v>
      </c>
      <c r="G15" s="60"/>
    </row>
    <row r="16" spans="1:9" ht="13.5" customHeight="1" x14ac:dyDescent="0.25">
      <c r="A16" s="51"/>
      <c r="C16" s="12">
        <f>SUM(C12:C15)</f>
        <v>108211.2</v>
      </c>
    </row>
    <row r="17" spans="1:4" x14ac:dyDescent="0.25">
      <c r="A17" s="53"/>
      <c r="C17" s="10"/>
    </row>
    <row r="18" spans="1:4" x14ac:dyDescent="0.25">
      <c r="A18" s="11" t="s">
        <v>10</v>
      </c>
    </row>
    <row r="19" spans="1:4" x14ac:dyDescent="0.25">
      <c r="A19" s="54" t="s">
        <v>11</v>
      </c>
      <c r="C19" s="10">
        <v>7841.5</v>
      </c>
    </row>
    <row r="20" spans="1:4" x14ac:dyDescent="0.25">
      <c r="A20" s="54" t="s">
        <v>12</v>
      </c>
      <c r="C20" s="10">
        <v>10194.299999999999</v>
      </c>
    </row>
    <row r="21" spans="1:4" ht="17.25" x14ac:dyDescent="0.25">
      <c r="A21" s="54" t="s">
        <v>13</v>
      </c>
      <c r="C21" s="22">
        <v>32.6</v>
      </c>
    </row>
    <row r="22" spans="1:4" x14ac:dyDescent="0.25">
      <c r="A22" s="11"/>
      <c r="C22" s="12">
        <f>SUM(C19:C21)</f>
        <v>18068.399999999998</v>
      </c>
    </row>
    <row r="23" spans="1:4" x14ac:dyDescent="0.25">
      <c r="A23" s="11"/>
      <c r="C23" s="10"/>
    </row>
    <row r="24" spans="1:4" x14ac:dyDescent="0.25">
      <c r="A24" s="11" t="s">
        <v>14</v>
      </c>
      <c r="C24" s="10">
        <f>SUM(C16-C22)</f>
        <v>90142.8</v>
      </c>
      <c r="D24" s="62"/>
    </row>
    <row r="25" spans="1:4" x14ac:dyDescent="0.25">
      <c r="A25" s="11"/>
      <c r="C25" s="10"/>
    </row>
    <row r="26" spans="1:4" x14ac:dyDescent="0.25">
      <c r="A26" s="11" t="s">
        <v>15</v>
      </c>
      <c r="C26" s="10"/>
    </row>
    <row r="27" spans="1:4" ht="17.25" x14ac:dyDescent="0.25">
      <c r="A27" s="54" t="s">
        <v>16</v>
      </c>
      <c r="C27" s="22">
        <v>62405</v>
      </c>
    </row>
    <row r="28" spans="1:4" x14ac:dyDescent="0.25">
      <c r="A28" s="11"/>
      <c r="C28" s="10"/>
    </row>
    <row r="29" spans="1:4" x14ac:dyDescent="0.25">
      <c r="A29" s="11" t="s">
        <v>17</v>
      </c>
      <c r="C29" s="10">
        <f>+C24-C27</f>
        <v>27737.800000000003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18</v>
      </c>
      <c r="C33" s="10">
        <v>23442.3</v>
      </c>
    </row>
    <row r="34" spans="1:9" x14ac:dyDescent="0.25">
      <c r="A34" s="11" t="s">
        <v>19</v>
      </c>
      <c r="C34" s="10">
        <v>-141.6</v>
      </c>
    </row>
    <row r="35" spans="1:9" x14ac:dyDescent="0.25">
      <c r="A35" s="11"/>
      <c r="C35" s="10"/>
    </row>
    <row r="36" spans="1:9" x14ac:dyDescent="0.25">
      <c r="A36" s="11" t="s">
        <v>20</v>
      </c>
      <c r="C36" s="10">
        <v>6261.3</v>
      </c>
    </row>
    <row r="37" spans="1:9" x14ac:dyDescent="0.25">
      <c r="A37" s="11"/>
      <c r="C37" s="10"/>
    </row>
    <row r="38" spans="1:9" x14ac:dyDescent="0.25">
      <c r="A38" s="11" t="s">
        <v>21</v>
      </c>
    </row>
    <row r="39" spans="1:9" x14ac:dyDescent="0.25">
      <c r="A39" s="11" t="s">
        <v>22</v>
      </c>
      <c r="C39" s="10">
        <v>2341.6</v>
      </c>
    </row>
    <row r="40" spans="1:9" x14ac:dyDescent="0.25">
      <c r="A40" s="11" t="s">
        <v>23</v>
      </c>
      <c r="C40" s="10">
        <v>2073.1999999999998</v>
      </c>
    </row>
    <row r="41" spans="1:9" x14ac:dyDescent="0.25">
      <c r="A41" s="11" t="s">
        <v>24</v>
      </c>
      <c r="C41" s="10">
        <v>11827.6</v>
      </c>
    </row>
    <row r="42" spans="1:9" ht="17.25" x14ac:dyDescent="0.25">
      <c r="A42" s="11" t="s">
        <v>25</v>
      </c>
      <c r="C42" s="22">
        <v>7221.1</v>
      </c>
      <c r="D42" s="28"/>
    </row>
    <row r="43" spans="1:9" x14ac:dyDescent="0.25">
      <c r="A43" s="11"/>
      <c r="C43" s="10">
        <f>SUM(C39:C42)</f>
        <v>23463.5</v>
      </c>
    </row>
    <row r="44" spans="1:9" x14ac:dyDescent="0.25">
      <c r="A44" s="11"/>
      <c r="C44" s="10"/>
    </row>
    <row r="45" spans="1:9" x14ac:dyDescent="0.25">
      <c r="A45" s="11" t="s">
        <v>26</v>
      </c>
      <c r="C45" s="10">
        <f>+C29+C33+C34+C36-C43</f>
        <v>33836.30000000001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27</v>
      </c>
      <c r="B47" s="77"/>
      <c r="C47" s="10"/>
    </row>
    <row r="48" spans="1:9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33836.30000000001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6775-8CCF-4D9E-83F2-8392B4C63B8B}">
  <dimension ref="A1:I144"/>
  <sheetViews>
    <sheetView topLeftCell="B1" workbookViewId="0">
      <selection activeCell="F16" sqref="F1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77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90" t="s">
        <v>33</v>
      </c>
      <c r="C9" s="90"/>
      <c r="D9" s="90"/>
      <c r="G9" s="90" t="s">
        <v>33</v>
      </c>
      <c r="H9" s="90"/>
      <c r="I9" s="90"/>
    </row>
    <row r="10" spans="1:9" s="2" customFormat="1" ht="33" x14ac:dyDescent="0.25">
      <c r="A10" s="37" t="s">
        <v>34</v>
      </c>
      <c r="B10" s="42" t="s">
        <v>78</v>
      </c>
      <c r="C10" s="42" t="s">
        <v>75</v>
      </c>
      <c r="D10" s="42" t="s">
        <v>37</v>
      </c>
      <c r="F10" s="37" t="s">
        <v>38</v>
      </c>
      <c r="G10" s="42" t="s">
        <v>78</v>
      </c>
      <c r="H10" s="42" t="s">
        <v>75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444799.7</v>
      </c>
      <c r="C12" s="12">
        <v>479637.9</v>
      </c>
      <c r="D12" s="12">
        <f>+B12-C12</f>
        <v>-34838.200000000012</v>
      </c>
      <c r="F12" s="13" t="s">
        <v>40</v>
      </c>
      <c r="G12" s="14">
        <f>+G14+G15+G16</f>
        <v>865290.5</v>
      </c>
      <c r="H12" s="14">
        <f>+H14+H15+H16</f>
        <v>866352.5</v>
      </c>
      <c r="I12" s="17">
        <f>+G12-H12</f>
        <v>-1062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771293.4</v>
      </c>
      <c r="C14" s="16">
        <f>SUM(C16:C20)</f>
        <v>757535</v>
      </c>
      <c r="D14" s="16">
        <f>+B14-C14</f>
        <v>13758.400000000023</v>
      </c>
      <c r="F14" s="13" t="s">
        <v>42</v>
      </c>
      <c r="G14" s="12">
        <v>1001.3</v>
      </c>
      <c r="H14" s="12">
        <v>1001.3</v>
      </c>
      <c r="I14" s="17">
        <f>+G12-H12</f>
        <v>-1062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5">
        <v>45028.4</v>
      </c>
      <c r="H15" s="15">
        <v>44995.8</v>
      </c>
      <c r="I15" s="15"/>
    </row>
    <row r="16" spans="1:9" x14ac:dyDescent="0.25">
      <c r="A16" s="11" t="s">
        <v>44</v>
      </c>
      <c r="B16" s="33">
        <v>0</v>
      </c>
      <c r="C16" s="33">
        <v>0</v>
      </c>
      <c r="D16" s="33">
        <v>0</v>
      </c>
      <c r="E16" s="18"/>
      <c r="F16" s="5" t="s">
        <v>96</v>
      </c>
      <c r="G16" s="10">
        <v>819260.8</v>
      </c>
      <c r="H16" s="10">
        <v>820355.4</v>
      </c>
      <c r="I16" s="17">
        <f>+G16-H16</f>
        <v>-1094.5999999999767</v>
      </c>
    </row>
    <row r="17" spans="1:9" x14ac:dyDescent="0.25">
      <c r="A17" s="11" t="s">
        <v>46</v>
      </c>
      <c r="B17" s="20">
        <v>936.9</v>
      </c>
      <c r="C17" s="20">
        <v>928.6</v>
      </c>
      <c r="D17" s="10">
        <f t="shared" ref="D17:D18" si="0">+B17-C17</f>
        <v>8.2999999999999545</v>
      </c>
      <c r="E17" s="18"/>
      <c r="G17" s="10"/>
      <c r="H17" s="10"/>
      <c r="I17" s="19"/>
    </row>
    <row r="18" spans="1:9" ht="16.5" x14ac:dyDescent="0.25">
      <c r="A18" s="5" t="s">
        <v>47</v>
      </c>
      <c r="B18" s="20">
        <v>770356.5</v>
      </c>
      <c r="C18" s="20">
        <v>756606.4</v>
      </c>
      <c r="D18" s="10">
        <f t="shared" si="0"/>
        <v>13750.099999999977</v>
      </c>
      <c r="E18" s="18"/>
      <c r="F18" s="1" t="s">
        <v>48</v>
      </c>
      <c r="G18" s="10">
        <v>1118650</v>
      </c>
      <c r="H18" s="10">
        <v>1113301.8</v>
      </c>
      <c r="I18" s="10">
        <f>+G18-H18</f>
        <v>5348.1999999999534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1" t="s">
        <v>51</v>
      </c>
      <c r="G20" s="10">
        <v>56463.8</v>
      </c>
      <c r="H20" s="10">
        <v>76743.5</v>
      </c>
      <c r="I20" s="10">
        <f>+G20-H20</f>
        <v>-20279.699999999997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52</v>
      </c>
      <c r="B22" s="10">
        <f>+B24+B26</f>
        <v>7903822.1999999993</v>
      </c>
      <c r="C22" s="10">
        <f>SUM(C24:C26)</f>
        <v>7924471.2999999998</v>
      </c>
      <c r="D22" s="10">
        <f>+B22-C22</f>
        <v>-20649.100000000559</v>
      </c>
      <c r="E22" s="18"/>
      <c r="F22" s="1" t="s">
        <v>53</v>
      </c>
      <c r="G22" s="14">
        <v>3341.2</v>
      </c>
      <c r="H22" s="14">
        <v>2974.5</v>
      </c>
      <c r="I22" s="10">
        <f>+G22-H22</f>
        <v>366.69999999999982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9845518.6999999993</v>
      </c>
      <c r="C24" s="10">
        <v>9804179.0999999996</v>
      </c>
      <c r="D24" s="10">
        <f>+B24-C24</f>
        <v>41339.599999999627</v>
      </c>
      <c r="E24" s="18"/>
      <c r="F24" s="11" t="s">
        <v>55</v>
      </c>
      <c r="G24" s="10">
        <v>1397.5</v>
      </c>
      <c r="H24" s="10">
        <v>1390.5</v>
      </c>
      <c r="I24" s="10">
        <f>+G24-H24</f>
        <v>7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-1941696.5</v>
      </c>
      <c r="C26" s="10">
        <v>-1879707.8</v>
      </c>
      <c r="D26" s="10">
        <f>+B26-C26</f>
        <v>-61988.699999999953</v>
      </c>
      <c r="E26" s="18"/>
      <c r="F26" s="11" t="s">
        <v>57</v>
      </c>
      <c r="G26" s="26">
        <v>1312124.8999999999</v>
      </c>
      <c r="H26" s="26">
        <v>1356651</v>
      </c>
      <c r="I26" s="27">
        <f>+G26-H26</f>
        <v>-44526.100000000093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58</v>
      </c>
      <c r="B28" s="29">
        <v>312186.09999999998</v>
      </c>
      <c r="C28" s="29">
        <v>299342.3</v>
      </c>
      <c r="D28" s="10">
        <f>+B28-C28</f>
        <v>12843.799999999988</v>
      </c>
      <c r="E28" s="18"/>
      <c r="F28" s="39" t="s">
        <v>59</v>
      </c>
      <c r="G28" s="40">
        <f>+G12+G18+G20+G22+G24+G26</f>
        <v>3357267.9</v>
      </c>
      <c r="H28" s="40">
        <f>+H12+H18+H20+H22+H24+H26</f>
        <v>3417413.8</v>
      </c>
      <c r="I28" s="40">
        <f>+G28-H28</f>
        <v>-60145.899999999907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42074</v>
      </c>
      <c r="C31" s="29">
        <v>42183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2646591.5</v>
      </c>
      <c r="H32" s="14">
        <v>2393351.7000000002</v>
      </c>
      <c r="I32" s="32">
        <f t="shared" ref="I32:I37" si="1">+G32-H32</f>
        <v>253239.79999999981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2592681.9</v>
      </c>
      <c r="H33" s="14">
        <v>2845921.7</v>
      </c>
      <c r="I33" s="32">
        <f t="shared" si="1"/>
        <v>-253239.80000000028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113389.2</v>
      </c>
      <c r="H34" s="14">
        <v>113389.1</v>
      </c>
      <c r="I34" s="32">
        <f t="shared" si="1"/>
        <v>9.9999999991268851E-2</v>
      </c>
    </row>
    <row r="35" spans="1:9" x14ac:dyDescent="0.25">
      <c r="A35" s="11" t="s">
        <v>66</v>
      </c>
      <c r="B35" s="29">
        <v>6260.9</v>
      </c>
      <c r="C35" s="29">
        <v>3370.9</v>
      </c>
      <c r="D35" s="10">
        <f>+B35-C35</f>
        <v>2889.9999999999995</v>
      </c>
      <c r="E35" s="18"/>
      <c r="F35" s="11" t="s">
        <v>67</v>
      </c>
      <c r="G35" s="14">
        <v>18943.400000000001</v>
      </c>
      <c r="H35" s="14">
        <v>18943.5</v>
      </c>
      <c r="I35" s="34">
        <f t="shared" si="1"/>
        <v>-9.9999999998544808E-2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69</v>
      </c>
      <c r="B37" s="35">
        <v>2256.4</v>
      </c>
      <c r="C37" s="35">
        <v>2461.9</v>
      </c>
      <c r="D37" s="35">
        <f>+B37-C37</f>
        <v>-205.5</v>
      </c>
      <c r="E37" s="18"/>
      <c r="F37" s="11" t="s">
        <v>26</v>
      </c>
      <c r="G37" s="26">
        <v>167128.4</v>
      </c>
      <c r="H37" s="26">
        <v>133292.1</v>
      </c>
      <c r="I37" s="27">
        <f t="shared" si="1"/>
        <v>33836.299999999988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70</v>
      </c>
      <c r="G39" s="40">
        <f>SUM(G32:G38)</f>
        <v>6125424.8000000017</v>
      </c>
      <c r="H39" s="40">
        <f>SUM(H32:H38)</f>
        <v>6091588.5</v>
      </c>
      <c r="I39" s="40">
        <f>+G39-H39</f>
        <v>33836.300000001676</v>
      </c>
    </row>
    <row r="40" spans="1:9" ht="18.75" x14ac:dyDescent="0.25">
      <c r="A40" s="39" t="s">
        <v>71</v>
      </c>
      <c r="B40" s="41">
        <f>+B37+B35+B33+B31+B28+B22+B14+B12</f>
        <v>9482692.6999999993</v>
      </c>
      <c r="C40" s="41">
        <f>+C37+C35+C33+C31+C28+C22+C14+C12</f>
        <v>9509002.2999999989</v>
      </c>
      <c r="D40" s="41">
        <f>+B40-C40</f>
        <v>-26309.599999999627</v>
      </c>
      <c r="E40" s="18"/>
      <c r="F40" s="39" t="s">
        <v>72</v>
      </c>
      <c r="G40" s="41">
        <f>+G28+G39</f>
        <v>9482692.7000000011</v>
      </c>
      <c r="H40" s="41">
        <f>+H28+H39</f>
        <v>9509002.3000000007</v>
      </c>
      <c r="I40" s="41">
        <f>+G40-H40</f>
        <v>-26309.599999999627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F615B-C848-49D3-A9F9-5417D5F68253}">
  <dimension ref="A1:I145"/>
  <sheetViews>
    <sheetView topLeftCell="A39" workbookViewId="0">
      <selection activeCell="A39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79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45383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99746.6</v>
      </c>
    </row>
    <row r="13" spans="1:9" x14ac:dyDescent="0.25">
      <c r="A13" s="54" t="s">
        <v>7</v>
      </c>
      <c r="C13" s="84">
        <v>-1.4</v>
      </c>
      <c r="G13" s="60"/>
      <c r="I13" s="61"/>
    </row>
    <row r="14" spans="1:9" x14ac:dyDescent="0.25">
      <c r="A14" s="54" t="s">
        <v>8</v>
      </c>
      <c r="C14" s="10">
        <v>8139</v>
      </c>
    </row>
    <row r="15" spans="1:9" ht="13.5" customHeight="1" x14ac:dyDescent="0.25">
      <c r="A15" s="54" t="s">
        <v>9</v>
      </c>
      <c r="C15" s="22">
        <v>1569.2</v>
      </c>
      <c r="G15" s="60"/>
    </row>
    <row r="16" spans="1:9" ht="13.5" customHeight="1" x14ac:dyDescent="0.25">
      <c r="A16" s="51"/>
      <c r="C16" s="12">
        <f>SUM(C12:C15)</f>
        <v>109453.40000000001</v>
      </c>
    </row>
    <row r="17" spans="1:4" x14ac:dyDescent="0.25">
      <c r="A17" s="53"/>
      <c r="C17" s="10"/>
    </row>
    <row r="18" spans="1:4" x14ac:dyDescent="0.25">
      <c r="A18" s="11" t="s">
        <v>10</v>
      </c>
    </row>
    <row r="19" spans="1:4" x14ac:dyDescent="0.25">
      <c r="A19" s="54" t="s">
        <v>11</v>
      </c>
      <c r="C19" s="10">
        <v>7940.1</v>
      </c>
    </row>
    <row r="20" spans="1:4" x14ac:dyDescent="0.25">
      <c r="A20" s="54" t="s">
        <v>12</v>
      </c>
      <c r="C20" s="10">
        <v>8304</v>
      </c>
    </row>
    <row r="21" spans="1:4" ht="17.25" x14ac:dyDescent="0.25">
      <c r="A21" s="54" t="s">
        <v>13</v>
      </c>
      <c r="C21" s="22">
        <v>32.700000000000003</v>
      </c>
    </row>
    <row r="22" spans="1:4" x14ac:dyDescent="0.25">
      <c r="A22" s="11"/>
      <c r="C22" s="12">
        <f>SUM(C19:C21)</f>
        <v>16276.800000000001</v>
      </c>
    </row>
    <row r="23" spans="1:4" x14ac:dyDescent="0.25">
      <c r="A23" s="11"/>
      <c r="C23" s="10"/>
    </row>
    <row r="24" spans="1:4" x14ac:dyDescent="0.25">
      <c r="A24" s="11" t="s">
        <v>14</v>
      </c>
      <c r="C24" s="10">
        <f>SUM(C16-C22)</f>
        <v>93176.6</v>
      </c>
      <c r="D24" s="62"/>
    </row>
    <row r="25" spans="1:4" x14ac:dyDescent="0.25">
      <c r="A25" s="11"/>
      <c r="C25" s="10"/>
    </row>
    <row r="26" spans="1:4" x14ac:dyDescent="0.25">
      <c r="A26" s="11" t="s">
        <v>15</v>
      </c>
      <c r="C26" s="10"/>
    </row>
    <row r="27" spans="1:4" ht="17.25" x14ac:dyDescent="0.25">
      <c r="A27" s="54" t="s">
        <v>16</v>
      </c>
      <c r="C27" s="22">
        <v>75523.3</v>
      </c>
    </row>
    <row r="28" spans="1:4" x14ac:dyDescent="0.25">
      <c r="A28" s="11"/>
      <c r="C28" s="10"/>
    </row>
    <row r="29" spans="1:4" x14ac:dyDescent="0.25">
      <c r="A29" s="11" t="s">
        <v>17</v>
      </c>
      <c r="C29" s="10">
        <f>+C24-C27</f>
        <v>17653.300000000003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18</v>
      </c>
      <c r="C33" s="10">
        <v>23949.5</v>
      </c>
    </row>
    <row r="34" spans="1:9" x14ac:dyDescent="0.25">
      <c r="A34" s="11" t="s">
        <v>19</v>
      </c>
      <c r="C34" s="10">
        <v>37.5</v>
      </c>
    </row>
    <row r="35" spans="1:9" x14ac:dyDescent="0.25">
      <c r="A35" s="11"/>
      <c r="C35" s="10"/>
    </row>
    <row r="36" spans="1:9" x14ac:dyDescent="0.25">
      <c r="A36" s="11" t="s">
        <v>20</v>
      </c>
      <c r="C36" s="10">
        <v>29069</v>
      </c>
    </row>
    <row r="37" spans="1:9" x14ac:dyDescent="0.25">
      <c r="A37" s="11"/>
      <c r="C37" s="10"/>
    </row>
    <row r="38" spans="1:9" x14ac:dyDescent="0.25">
      <c r="A38" s="11" t="s">
        <v>21</v>
      </c>
    </row>
    <row r="39" spans="1:9" x14ac:dyDescent="0.25">
      <c r="A39" s="11" t="s">
        <v>22</v>
      </c>
      <c r="C39" s="10">
        <v>2452.6999999999998</v>
      </c>
    </row>
    <row r="40" spans="1:9" x14ac:dyDescent="0.25">
      <c r="A40" s="11" t="s">
        <v>23</v>
      </c>
      <c r="C40" s="10">
        <v>1495.2</v>
      </c>
    </row>
    <row r="41" spans="1:9" x14ac:dyDescent="0.25">
      <c r="A41" s="11" t="s">
        <v>24</v>
      </c>
      <c r="C41" s="10">
        <v>9539.4</v>
      </c>
    </row>
    <row r="42" spans="1:9" ht="17.25" x14ac:dyDescent="0.25">
      <c r="A42" s="11" t="s">
        <v>25</v>
      </c>
      <c r="C42" s="22">
        <v>12625.9</v>
      </c>
      <c r="D42" s="28"/>
    </row>
    <row r="43" spans="1:9" x14ac:dyDescent="0.25">
      <c r="A43" s="11"/>
      <c r="C43" s="10">
        <f>SUM(C39:C42)</f>
        <v>26113.199999999997</v>
      </c>
    </row>
    <row r="44" spans="1:9" x14ac:dyDescent="0.25">
      <c r="A44" s="11"/>
      <c r="C44" s="10"/>
    </row>
    <row r="45" spans="1:9" x14ac:dyDescent="0.25">
      <c r="A45" s="11" t="s">
        <v>26</v>
      </c>
      <c r="C45" s="10">
        <f>+C29+C33+C34+C36-C43</f>
        <v>44596.100000000006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27</v>
      </c>
      <c r="B47" s="77"/>
      <c r="C47" s="10"/>
    </row>
    <row r="48" spans="1:9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44596.100000000006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ignoredErrors>
    <ignoredError sqref="C16 C22 C50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8D041-5B04-4A43-A8F8-E09AA47C52FB}">
  <dimension ref="A1:I144"/>
  <sheetViews>
    <sheetView topLeftCell="B1" workbookViewId="0">
      <selection activeCell="F16" sqref="F1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80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90" t="s">
        <v>33</v>
      </c>
      <c r="C9" s="90"/>
      <c r="D9" s="90"/>
      <c r="G9" s="90" t="s">
        <v>33</v>
      </c>
      <c r="H9" s="90"/>
      <c r="I9" s="90"/>
    </row>
    <row r="10" spans="1:9" s="2" customFormat="1" ht="33" x14ac:dyDescent="0.25">
      <c r="A10" s="37" t="s">
        <v>34</v>
      </c>
      <c r="B10" s="42" t="s">
        <v>81</v>
      </c>
      <c r="C10" s="42" t="s">
        <v>78</v>
      </c>
      <c r="D10" s="42" t="s">
        <v>37</v>
      </c>
      <c r="F10" s="37" t="s">
        <v>38</v>
      </c>
      <c r="G10" s="42" t="s">
        <v>81</v>
      </c>
      <c r="H10" s="42" t="s">
        <v>78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280634.59999999998</v>
      </c>
      <c r="C12" s="12">
        <v>444799.7</v>
      </c>
      <c r="D12" s="12">
        <f>+B12-C12</f>
        <v>-164165.10000000003</v>
      </c>
      <c r="F12" s="13" t="s">
        <v>40</v>
      </c>
      <c r="G12" s="14">
        <f>+G14+G15+G16</f>
        <v>883326.1</v>
      </c>
      <c r="H12" s="14">
        <f>+H14+H15+H16</f>
        <v>865290.5</v>
      </c>
      <c r="I12" s="17">
        <f>+G12-H12</f>
        <v>18035.599999999977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715411.3</v>
      </c>
      <c r="C14" s="16">
        <f>SUM(C16:C20)</f>
        <v>771293.4</v>
      </c>
      <c r="D14" s="16">
        <f>+B14-C14</f>
        <v>-55882.099999999977</v>
      </c>
      <c r="F14" s="13" t="s">
        <v>42</v>
      </c>
      <c r="G14" s="12">
        <v>1001.3</v>
      </c>
      <c r="H14" s="12">
        <v>1001.3</v>
      </c>
      <c r="I14" s="17">
        <f>+G12-H12</f>
        <v>18035.599999999977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0">
        <v>54764.6</v>
      </c>
      <c r="H15" s="10">
        <v>45028.4</v>
      </c>
      <c r="I15" s="15"/>
    </row>
    <row r="16" spans="1:9" x14ac:dyDescent="0.25">
      <c r="A16" s="11" t="s">
        <v>44</v>
      </c>
      <c r="B16" s="33">
        <v>0</v>
      </c>
      <c r="C16" s="33">
        <v>0</v>
      </c>
      <c r="D16" s="33">
        <v>0</v>
      </c>
      <c r="E16" s="18"/>
      <c r="F16" s="5" t="s">
        <v>96</v>
      </c>
      <c r="G16" s="10">
        <v>827560.2</v>
      </c>
      <c r="H16" s="10">
        <v>819260.8</v>
      </c>
      <c r="I16" s="17">
        <f>+G16-H16</f>
        <v>8299.3999999999069</v>
      </c>
    </row>
    <row r="17" spans="1:9" x14ac:dyDescent="0.25">
      <c r="A17" s="11" t="s">
        <v>46</v>
      </c>
      <c r="B17" s="20">
        <v>940.8</v>
      </c>
      <c r="C17" s="20">
        <v>936.9</v>
      </c>
      <c r="D17" s="10">
        <f t="shared" ref="D17:D18" si="0">+B17-C17</f>
        <v>3.8999999999999773</v>
      </c>
      <c r="E17" s="18"/>
      <c r="G17" s="10"/>
      <c r="H17" s="10"/>
      <c r="I17" s="19"/>
    </row>
    <row r="18" spans="1:9" x14ac:dyDescent="0.25">
      <c r="A18" s="5" t="s">
        <v>47</v>
      </c>
      <c r="B18" s="20">
        <v>714470.5</v>
      </c>
      <c r="C18" s="20">
        <v>770356.5</v>
      </c>
      <c r="D18" s="10">
        <f t="shared" si="0"/>
        <v>-55886</v>
      </c>
      <c r="E18" s="18"/>
      <c r="F18" s="83" t="s">
        <v>48</v>
      </c>
      <c r="G18" s="10">
        <v>1063046.8</v>
      </c>
      <c r="H18" s="10">
        <v>1118650</v>
      </c>
      <c r="I18" s="10">
        <f>+G18-H18</f>
        <v>-55603.199999999953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83" t="s">
        <v>51</v>
      </c>
      <c r="G20" s="10">
        <v>51864.7</v>
      </c>
      <c r="H20" s="10">
        <v>56463.8</v>
      </c>
      <c r="I20" s="10">
        <f>+G20-H20</f>
        <v>-4599.1000000000058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x14ac:dyDescent="0.25">
      <c r="A22" s="11" t="s">
        <v>52</v>
      </c>
      <c r="B22" s="10">
        <f>+B24+B26</f>
        <v>8300284.5999999996</v>
      </c>
      <c r="C22" s="10">
        <f>SUM(C24:C26)</f>
        <v>7903822.1999999993</v>
      </c>
      <c r="D22" s="10">
        <f>+B22-C22</f>
        <v>396462.40000000037</v>
      </c>
      <c r="E22" s="18"/>
      <c r="F22" s="83" t="s">
        <v>53</v>
      </c>
      <c r="G22" s="14">
        <v>3584.3</v>
      </c>
      <c r="H22" s="14">
        <v>3341.2</v>
      </c>
      <c r="I22" s="10">
        <f>+G22-H22</f>
        <v>243.10000000000036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10316094.699999999</v>
      </c>
      <c r="C24" s="10">
        <v>9845518.6999999993</v>
      </c>
      <c r="D24" s="10">
        <f>+B24-C24</f>
        <v>470576</v>
      </c>
      <c r="E24" s="18"/>
      <c r="F24" s="11" t="s">
        <v>55</v>
      </c>
      <c r="G24" s="10">
        <v>1523.3</v>
      </c>
      <c r="H24" s="10">
        <v>1397.5</v>
      </c>
      <c r="I24" s="10">
        <f>+G24-H24</f>
        <v>125.79999999999995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-2015810.1</v>
      </c>
      <c r="C26" s="10">
        <v>-1941696.5</v>
      </c>
      <c r="D26" s="10">
        <f>+B26-C26</f>
        <v>-74113.600000000093</v>
      </c>
      <c r="E26" s="18"/>
      <c r="F26" s="11" t="s">
        <v>57</v>
      </c>
      <c r="G26" s="26">
        <v>1470909.8</v>
      </c>
      <c r="H26" s="26">
        <v>1312124.8999999999</v>
      </c>
      <c r="I26" s="27">
        <f>+G26-H26</f>
        <v>158784.90000000014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7.25" x14ac:dyDescent="0.25">
      <c r="A28" s="11" t="s">
        <v>58</v>
      </c>
      <c r="B28" s="29">
        <v>298641</v>
      </c>
      <c r="C28" s="29">
        <v>312186.09999999998</v>
      </c>
      <c r="D28" s="10">
        <f>+B28-C28</f>
        <v>-13545.099999999977</v>
      </c>
      <c r="E28" s="18"/>
      <c r="F28" s="11" t="s">
        <v>59</v>
      </c>
      <c r="G28" s="26">
        <f>+G12+G18+G20+G22+G24+G26</f>
        <v>3474255</v>
      </c>
      <c r="H28" s="26">
        <f>+H12+H18+H20+H22+H24+H26</f>
        <v>3357267.9</v>
      </c>
      <c r="I28" s="26">
        <f>+G28-H28</f>
        <v>116987.10000000009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41965</v>
      </c>
      <c r="C31" s="29">
        <v>42074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66</v>
      </c>
      <c r="B35" s="29">
        <v>5288.4</v>
      </c>
      <c r="C35" s="29">
        <v>6260.9</v>
      </c>
      <c r="D35" s="10">
        <f>+B35-C35</f>
        <v>-972.5</v>
      </c>
      <c r="E35" s="18"/>
      <c r="F35" s="11" t="s">
        <v>67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69</v>
      </c>
      <c r="B37" s="35">
        <v>2051</v>
      </c>
      <c r="C37" s="35">
        <v>2256.4</v>
      </c>
      <c r="D37" s="35">
        <f>+B37-C37</f>
        <v>-205.40000000000009</v>
      </c>
      <c r="E37" s="18"/>
      <c r="F37" s="11" t="s">
        <v>26</v>
      </c>
      <c r="G37" s="26">
        <v>211724.5</v>
      </c>
      <c r="H37" s="26">
        <v>167128.4</v>
      </c>
      <c r="I37" s="27">
        <f t="shared" si="1"/>
        <v>44596.100000000006</v>
      </c>
    </row>
    <row r="38" spans="1:9" x14ac:dyDescent="0.25">
      <c r="A38" s="11"/>
      <c r="B38" s="29"/>
      <c r="C38" s="29"/>
      <c r="D38" s="29"/>
      <c r="E38" s="18"/>
      <c r="G38" s="28"/>
    </row>
    <row r="39" spans="1:9" ht="17.25" x14ac:dyDescent="0.25">
      <c r="A39" s="11"/>
      <c r="B39" s="29"/>
      <c r="C39" s="29"/>
      <c r="D39" s="29"/>
      <c r="E39" s="18"/>
      <c r="F39" s="11" t="s">
        <v>70</v>
      </c>
      <c r="G39" s="26">
        <f>SUM(G32:G38)</f>
        <v>6170020.9000000013</v>
      </c>
      <c r="H39" s="26">
        <f>SUM(H32:H38)</f>
        <v>6125424.8000000017</v>
      </c>
      <c r="I39" s="26">
        <f>+G39-H39</f>
        <v>44596.099999999627</v>
      </c>
    </row>
    <row r="40" spans="1:9" ht="17.25" x14ac:dyDescent="0.25">
      <c r="A40" s="11" t="s">
        <v>71</v>
      </c>
      <c r="B40" s="75">
        <f>+B37+B35+B33+B31+B28+B22+B14+B12</f>
        <v>9644275.9000000004</v>
      </c>
      <c r="C40" s="75">
        <f>+C37+C35+C33+C31+C28+C22+C14+C12</f>
        <v>9482692.6999999993</v>
      </c>
      <c r="D40" s="75">
        <f>+B40-C40</f>
        <v>161583.20000000112</v>
      </c>
      <c r="E40" s="18"/>
      <c r="F40" s="11" t="s">
        <v>72</v>
      </c>
      <c r="G40" s="75">
        <f>+G28+G39</f>
        <v>9644275.9000000022</v>
      </c>
      <c r="H40" s="75">
        <f>+H28+H39</f>
        <v>9482692.7000000011</v>
      </c>
      <c r="I40" s="75">
        <f>+G40-H40</f>
        <v>161583.20000000112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C3CC4-0891-43F3-8E14-674A938ABFEE}">
  <dimension ref="A1:I145"/>
  <sheetViews>
    <sheetView workbookViewId="0">
      <selection activeCell="A2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82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45413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105516.2</v>
      </c>
    </row>
    <row r="13" spans="1:9" x14ac:dyDescent="0.25">
      <c r="A13" s="54" t="s">
        <v>7</v>
      </c>
      <c r="C13" s="84">
        <v>0</v>
      </c>
      <c r="G13" s="60"/>
      <c r="I13" s="61"/>
    </row>
    <row r="14" spans="1:9" x14ac:dyDescent="0.25">
      <c r="A14" s="54" t="s">
        <v>8</v>
      </c>
      <c r="C14" s="10">
        <v>8216.6</v>
      </c>
    </row>
    <row r="15" spans="1:9" ht="13.5" customHeight="1" x14ac:dyDescent="0.25">
      <c r="A15" s="54" t="s">
        <v>9</v>
      </c>
      <c r="C15" s="22">
        <v>1379.1</v>
      </c>
      <c r="G15" s="60"/>
    </row>
    <row r="16" spans="1:9" ht="13.5" customHeight="1" x14ac:dyDescent="0.25">
      <c r="A16" s="51"/>
      <c r="C16" s="12">
        <f>SUM(C12:C15)</f>
        <v>115111.90000000001</v>
      </c>
    </row>
    <row r="17" spans="1:4" x14ac:dyDescent="0.25">
      <c r="A17" s="53"/>
      <c r="C17" s="10"/>
    </row>
    <row r="18" spans="1:4" x14ac:dyDescent="0.25">
      <c r="A18" s="11" t="s">
        <v>10</v>
      </c>
    </row>
    <row r="19" spans="1:4" x14ac:dyDescent="0.25">
      <c r="A19" s="54" t="s">
        <v>11</v>
      </c>
      <c r="C19" s="10">
        <v>8582.4</v>
      </c>
    </row>
    <row r="20" spans="1:4" x14ac:dyDescent="0.25">
      <c r="A20" s="54" t="s">
        <v>12</v>
      </c>
      <c r="C20" s="10">
        <v>7713.3</v>
      </c>
    </row>
    <row r="21" spans="1:4" ht="17.25" x14ac:dyDescent="0.25">
      <c r="A21" s="54" t="s">
        <v>13</v>
      </c>
      <c r="C21" s="22">
        <v>30.6</v>
      </c>
    </row>
    <row r="22" spans="1:4" x14ac:dyDescent="0.25">
      <c r="A22" s="11"/>
      <c r="C22" s="12">
        <f>SUM(C19:C21)</f>
        <v>16326.300000000001</v>
      </c>
    </row>
    <row r="23" spans="1:4" x14ac:dyDescent="0.25">
      <c r="A23" s="11"/>
      <c r="C23" s="10"/>
    </row>
    <row r="24" spans="1:4" x14ac:dyDescent="0.25">
      <c r="A24" s="11" t="s">
        <v>14</v>
      </c>
      <c r="C24" s="10">
        <f>SUM(C16-C22)</f>
        <v>98785.600000000006</v>
      </c>
      <c r="D24" s="62"/>
    </row>
    <row r="25" spans="1:4" x14ac:dyDescent="0.25">
      <c r="A25" s="11"/>
      <c r="C25" s="10"/>
    </row>
    <row r="26" spans="1:4" x14ac:dyDescent="0.25">
      <c r="A26" s="11" t="s">
        <v>15</v>
      </c>
      <c r="C26" s="10"/>
    </row>
    <row r="27" spans="1:4" ht="17.25" x14ac:dyDescent="0.25">
      <c r="A27" s="54" t="s">
        <v>16</v>
      </c>
      <c r="C27" s="22">
        <v>29823.9</v>
      </c>
    </row>
    <row r="28" spans="1:4" x14ac:dyDescent="0.25">
      <c r="A28" s="11"/>
      <c r="C28" s="10"/>
    </row>
    <row r="29" spans="1:4" x14ac:dyDescent="0.25">
      <c r="A29" s="11" t="s">
        <v>17</v>
      </c>
      <c r="C29" s="10">
        <f>+C24-C27</f>
        <v>68961.700000000012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18</v>
      </c>
      <c r="C33" s="10">
        <v>23133.5</v>
      </c>
    </row>
    <row r="34" spans="1:9" x14ac:dyDescent="0.25">
      <c r="A34" s="11" t="s">
        <v>19</v>
      </c>
      <c r="C34" s="10">
        <v>-1.9</v>
      </c>
    </row>
    <row r="35" spans="1:9" x14ac:dyDescent="0.25">
      <c r="A35" s="11"/>
      <c r="C35" s="10"/>
    </row>
    <row r="36" spans="1:9" x14ac:dyDescent="0.25">
      <c r="A36" s="11" t="s">
        <v>20</v>
      </c>
      <c r="C36" s="10">
        <v>13433.3</v>
      </c>
    </row>
    <row r="37" spans="1:9" x14ac:dyDescent="0.25">
      <c r="A37" s="11"/>
      <c r="C37" s="10"/>
    </row>
    <row r="38" spans="1:9" x14ac:dyDescent="0.25">
      <c r="A38" s="11" t="s">
        <v>21</v>
      </c>
    </row>
    <row r="39" spans="1:9" x14ac:dyDescent="0.25">
      <c r="A39" s="11" t="s">
        <v>22</v>
      </c>
      <c r="C39" s="10">
        <v>2216.1999999999998</v>
      </c>
    </row>
    <row r="40" spans="1:9" x14ac:dyDescent="0.25">
      <c r="A40" s="11" t="s">
        <v>23</v>
      </c>
      <c r="C40" s="10">
        <v>1020.6</v>
      </c>
    </row>
    <row r="41" spans="1:9" x14ac:dyDescent="0.25">
      <c r="A41" s="11" t="s">
        <v>24</v>
      </c>
      <c r="C41" s="10">
        <v>12183.9</v>
      </c>
    </row>
    <row r="42" spans="1:9" ht="17.25" x14ac:dyDescent="0.25">
      <c r="A42" s="11" t="s">
        <v>25</v>
      </c>
      <c r="C42" s="22">
        <v>10386.4</v>
      </c>
      <c r="D42" s="28"/>
    </row>
    <row r="43" spans="1:9" x14ac:dyDescent="0.25">
      <c r="A43" s="11"/>
      <c r="C43" s="10">
        <f>SUM(C39:C42)</f>
        <v>25807.1</v>
      </c>
    </row>
    <row r="44" spans="1:9" x14ac:dyDescent="0.25">
      <c r="A44" s="11"/>
      <c r="C44" s="10"/>
    </row>
    <row r="45" spans="1:9" x14ac:dyDescent="0.25">
      <c r="A45" s="11" t="s">
        <v>26</v>
      </c>
      <c r="C45" s="10">
        <f>+C29+C33+C34+C36-C43</f>
        <v>79719.500000000029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27</v>
      </c>
      <c r="B47" s="77"/>
      <c r="C47" s="10"/>
    </row>
    <row r="48" spans="1:9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79719.500000000029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458443-E798-4C91-966A-552F3D20727F}">
  <ds:schemaRefs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eb571210-7c21-4078-a581-288b46caa18c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4f653822-cffa-486b-92eb-1fb7d8f0fe5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3</vt:i4>
      </vt:variant>
    </vt:vector>
  </HeadingPairs>
  <TitlesOfParts>
    <vt:vector size="26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Junio</vt:lpstr>
      <vt:lpstr>ESF Junio</vt:lpstr>
      <vt:lpstr>ER Julio</vt:lpstr>
      <vt:lpstr>ESF Julio</vt:lpstr>
      <vt:lpstr>ER Agosto</vt:lpstr>
      <vt:lpstr>ESF Agosto</vt:lpstr>
      <vt:lpstr>ER Septiembre</vt:lpstr>
      <vt:lpstr>ESF Septiembre</vt:lpstr>
      <vt:lpstr>ER Octubre</vt:lpstr>
      <vt:lpstr>ESF Octubre</vt:lpstr>
      <vt:lpstr>ER Noviembre</vt:lpstr>
      <vt:lpstr>ESF Noviembre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2024-12-17T13:04:49Z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2022-09-14T20:48:24.2479162Z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2fda7b47-b9dd-415c-91d1-d4b4bf0d7b25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