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vamaya_icetex_gov_co/Documents/BACKUP 2023/BALANCES DE PUBLICACION/"/>
    </mc:Choice>
  </mc:AlternateContent>
  <xr:revisionPtr revIDLastSave="459" documentId="13_ncr:1_{35399F55-D8F0-4D2D-99B2-3D830498EB2B}" xr6:coauthVersionLast="47" xr6:coauthVersionMax="47" xr10:uidLastSave="{C09552FC-7361-462F-8901-0142D49A003F}"/>
  <bookViews>
    <workbookView xWindow="-120" yWindow="-120" windowWidth="20730" windowHeight="11160" tabRatio="651" firstSheet="3" activeTab="10" xr2:uid="{00000000-000D-0000-FFFF-FFFF00000000}"/>
  </bookViews>
  <sheets>
    <sheet name="ER Enero" sheetId="2" r:id="rId1"/>
    <sheet name="ESF Enero" sheetId="3" r:id="rId2"/>
    <sheet name="ER Febrero" sheetId="27" r:id="rId3"/>
    <sheet name="ESF Febrero" sheetId="26" r:id="rId4"/>
    <sheet name="ER Marzo" sheetId="28" r:id="rId5"/>
    <sheet name="ESF Marzo" sheetId="29" r:id="rId6"/>
    <sheet name="ER Abril" sheetId="30" r:id="rId7"/>
    <sheet name="ESF Abril" sheetId="31" r:id="rId8"/>
    <sheet name="ER Mayo" sheetId="33" r:id="rId9"/>
    <sheet name="ESF Mayo" sheetId="32" r:id="rId10"/>
    <sheet name="ER Acumulado" sheetId="2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 localSheetId="10">'[1]Otras inversiones'!#REF!</definedName>
    <definedName name="\0" localSheetId="0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5" l="1"/>
  <c r="I37" i="32"/>
  <c r="I40" i="32"/>
  <c r="H39" i="32"/>
  <c r="G39" i="32"/>
  <c r="I39" i="32" s="1"/>
  <c r="D37" i="32"/>
  <c r="I36" i="32"/>
  <c r="I35" i="32"/>
  <c r="D35" i="32"/>
  <c r="I34" i="32"/>
  <c r="I33" i="32"/>
  <c r="D33" i="32"/>
  <c r="I32" i="32"/>
  <c r="D31" i="32"/>
  <c r="H28" i="32"/>
  <c r="H41" i="32" s="1"/>
  <c r="G28" i="32"/>
  <c r="D28" i="32"/>
  <c r="I26" i="32"/>
  <c r="D26" i="32"/>
  <c r="I24" i="32"/>
  <c r="D24" i="32"/>
  <c r="I22" i="32"/>
  <c r="C22" i="32"/>
  <c r="B22" i="32"/>
  <c r="I20" i="32"/>
  <c r="D20" i="32"/>
  <c r="D19" i="32"/>
  <c r="D18" i="32"/>
  <c r="I17" i="32"/>
  <c r="D17" i="32"/>
  <c r="D16" i="32"/>
  <c r="I15" i="32"/>
  <c r="I14" i="32"/>
  <c r="C14" i="32"/>
  <c r="B14" i="32"/>
  <c r="D14" i="32" s="1"/>
  <c r="H12" i="32"/>
  <c r="G12" i="32"/>
  <c r="I12" i="32" s="1"/>
  <c r="D12" i="32"/>
  <c r="C35" i="25"/>
  <c r="C41" i="25"/>
  <c r="C40" i="25"/>
  <c r="C39" i="25"/>
  <c r="C38" i="25"/>
  <c r="C33" i="25"/>
  <c r="C32" i="25"/>
  <c r="C26" i="25"/>
  <c r="C20" i="25"/>
  <c r="C19" i="25"/>
  <c r="C15" i="25"/>
  <c r="C14" i="25"/>
  <c r="C13" i="25"/>
  <c r="C42" i="33"/>
  <c r="C21" i="33"/>
  <c r="C16" i="33"/>
  <c r="C23" i="33" s="1"/>
  <c r="C28" i="33" s="1"/>
  <c r="C44" i="33" s="1"/>
  <c r="C49" i="33" s="1"/>
  <c r="C42" i="25"/>
  <c r="C36" i="25"/>
  <c r="C34" i="25"/>
  <c r="C31" i="25"/>
  <c r="C21" i="25"/>
  <c r="C16" i="25"/>
  <c r="C23" i="25" s="1"/>
  <c r="C28" i="25" s="1"/>
  <c r="C44" i="25" s="1"/>
  <c r="C49" i="25" s="1"/>
  <c r="I40" i="31"/>
  <c r="H39" i="31"/>
  <c r="G39" i="31"/>
  <c r="I39" i="31" s="1"/>
  <c r="I37" i="31"/>
  <c r="D37" i="31"/>
  <c r="I36" i="31"/>
  <c r="I35" i="31"/>
  <c r="D35" i="31"/>
  <c r="I34" i="31"/>
  <c r="I33" i="31"/>
  <c r="D33" i="31"/>
  <c r="I32" i="31"/>
  <c r="D31" i="31"/>
  <c r="H28" i="31"/>
  <c r="H41" i="31" s="1"/>
  <c r="G28" i="31"/>
  <c r="D28" i="31"/>
  <c r="I26" i="31"/>
  <c r="D26" i="31"/>
  <c r="I24" i="31"/>
  <c r="D24" i="31"/>
  <c r="I22" i="31"/>
  <c r="C22" i="31"/>
  <c r="B22" i="31"/>
  <c r="I20" i="31"/>
  <c r="D20" i="31"/>
  <c r="D19" i="31"/>
  <c r="D18" i="31"/>
  <c r="I17" i="31"/>
  <c r="D17" i="31"/>
  <c r="D16" i="31"/>
  <c r="I15" i="31"/>
  <c r="I14" i="31"/>
  <c r="C14" i="31"/>
  <c r="B14" i="31"/>
  <c r="D14" i="31" s="1"/>
  <c r="H12" i="31"/>
  <c r="G12" i="31"/>
  <c r="I12" i="31" s="1"/>
  <c r="D12" i="31"/>
  <c r="C42" i="30"/>
  <c r="C21" i="30"/>
  <c r="C16" i="30"/>
  <c r="C23" i="30" s="1"/>
  <c r="C28" i="30" s="1"/>
  <c r="C44" i="30" s="1"/>
  <c r="C49" i="30" s="1"/>
  <c r="C42" i="2"/>
  <c r="C21" i="2"/>
  <c r="C16" i="2"/>
  <c r="C23" i="2" s="1"/>
  <c r="C28" i="2" s="1"/>
  <c r="C44" i="2" s="1"/>
  <c r="C49" i="2" s="1"/>
  <c r="B41" i="32" l="1"/>
  <c r="D22" i="32"/>
  <c r="C41" i="32"/>
  <c r="G41" i="32"/>
  <c r="I41" i="32" s="1"/>
  <c r="I28" i="32"/>
  <c r="B41" i="31"/>
  <c r="D22" i="31"/>
  <c r="C41" i="31"/>
  <c r="G41" i="31"/>
  <c r="I41" i="31" s="1"/>
  <c r="I28" i="31"/>
  <c r="I40" i="29"/>
  <c r="H39" i="29"/>
  <c r="G39" i="29"/>
  <c r="I39" i="29" s="1"/>
  <c r="I37" i="29"/>
  <c r="D37" i="29"/>
  <c r="I36" i="29"/>
  <c r="I35" i="29"/>
  <c r="D35" i="29"/>
  <c r="I34" i="29"/>
  <c r="I33" i="29"/>
  <c r="D33" i="29"/>
  <c r="I32" i="29"/>
  <c r="D31" i="29"/>
  <c r="H28" i="29"/>
  <c r="H41" i="29" s="1"/>
  <c r="G28" i="29"/>
  <c r="D28" i="29"/>
  <c r="I26" i="29"/>
  <c r="D26" i="29"/>
  <c r="I24" i="29"/>
  <c r="D24" i="29"/>
  <c r="I22" i="29"/>
  <c r="C22" i="29"/>
  <c r="I20" i="29"/>
  <c r="D20" i="29"/>
  <c r="D19" i="29"/>
  <c r="D18" i="29"/>
  <c r="I17" i="29"/>
  <c r="D17" i="29"/>
  <c r="D16" i="29"/>
  <c r="I15" i="29"/>
  <c r="I14" i="29"/>
  <c r="C14" i="29"/>
  <c r="B14" i="29"/>
  <c r="H12" i="29"/>
  <c r="G12" i="29"/>
  <c r="I12" i="29" s="1"/>
  <c r="D12" i="29"/>
  <c r="C42" i="28"/>
  <c r="C21" i="28"/>
  <c r="C16" i="28"/>
  <c r="C23" i="28" s="1"/>
  <c r="C28" i="28" s="1"/>
  <c r="C44" i="28" s="1"/>
  <c r="C49" i="28" s="1"/>
  <c r="I40" i="26"/>
  <c r="H39" i="26"/>
  <c r="G39" i="26"/>
  <c r="I39" i="26" s="1"/>
  <c r="I37" i="26"/>
  <c r="D37" i="26"/>
  <c r="I36" i="26"/>
  <c r="I35" i="26"/>
  <c r="D35" i="26"/>
  <c r="I34" i="26"/>
  <c r="I33" i="26"/>
  <c r="D33" i="26"/>
  <c r="I32" i="26"/>
  <c r="D31" i="26"/>
  <c r="H28" i="26"/>
  <c r="H41" i="26" s="1"/>
  <c r="G28" i="26"/>
  <c r="D28" i="26"/>
  <c r="I26" i="26"/>
  <c r="D26" i="26"/>
  <c r="I24" i="26"/>
  <c r="D24" i="26"/>
  <c r="I22" i="26"/>
  <c r="C22" i="26"/>
  <c r="I20" i="26"/>
  <c r="D20" i="26"/>
  <c r="D19" i="26"/>
  <c r="D18" i="26"/>
  <c r="I17" i="26"/>
  <c r="D17" i="26"/>
  <c r="D16" i="26"/>
  <c r="I15" i="26"/>
  <c r="I14" i="26"/>
  <c r="C14" i="26"/>
  <c r="B14" i="26"/>
  <c r="H12" i="26"/>
  <c r="G12" i="26"/>
  <c r="I12" i="26" s="1"/>
  <c r="D12" i="26"/>
  <c r="C42" i="27"/>
  <c r="C21" i="27"/>
  <c r="C16" i="27"/>
  <c r="C23" i="27" s="1"/>
  <c r="C28" i="27" s="1"/>
  <c r="C44" i="27" s="1"/>
  <c r="C49" i="27" s="1"/>
  <c r="D41" i="32" l="1"/>
  <c r="D41" i="31"/>
  <c r="B41" i="29"/>
  <c r="D14" i="29"/>
  <c r="C41" i="29"/>
  <c r="D22" i="29"/>
  <c r="G41" i="29"/>
  <c r="I41" i="29" s="1"/>
  <c r="I28" i="29"/>
  <c r="B41" i="26"/>
  <c r="D14" i="26"/>
  <c r="C41" i="26"/>
  <c r="D22" i="26"/>
  <c r="G41" i="26"/>
  <c r="I41" i="26" s="1"/>
  <c r="I28" i="26"/>
  <c r="D41" i="29" l="1"/>
  <c r="D41" i="26"/>
  <c r="H12" i="3" l="1"/>
  <c r="G12" i="3"/>
  <c r="I25" i="3"/>
  <c r="I23" i="3"/>
  <c r="I21" i="3"/>
  <c r="I19" i="3"/>
  <c r="I17" i="3"/>
  <c r="I15" i="3"/>
  <c r="I14" i="3"/>
  <c r="D19" i="3" l="1"/>
  <c r="D18" i="3"/>
  <c r="H38" i="3" l="1"/>
  <c r="H27" i="3"/>
  <c r="C21" i="3" l="1"/>
  <c r="C14" i="3"/>
  <c r="C40" i="3" l="1"/>
  <c r="I39" i="3" l="1"/>
  <c r="G38" i="3"/>
  <c r="D36" i="3"/>
  <c r="I36" i="3"/>
  <c r="I35" i="3"/>
  <c r="D34" i="3"/>
  <c r="I34" i="3"/>
  <c r="I33" i="3"/>
  <c r="D32" i="3"/>
  <c r="I32" i="3"/>
  <c r="I31" i="3"/>
  <c r="D30" i="3"/>
  <c r="G27" i="3"/>
  <c r="D27" i="3"/>
  <c r="D25" i="3"/>
  <c r="D23" i="3"/>
  <c r="B21" i="3"/>
  <c r="D21" i="3" s="1"/>
  <c r="D17" i="3"/>
  <c r="D16" i="3"/>
  <c r="B14" i="3"/>
  <c r="D14" i="3" s="1"/>
  <c r="D12" i="3"/>
  <c r="G40" i="3" l="1"/>
  <c r="I27" i="3"/>
  <c r="B40" i="3"/>
  <c r="I38" i="3"/>
  <c r="H40" i="3"/>
  <c r="I40" i="3" l="1"/>
  <c r="D40" i="3"/>
</calcChain>
</file>

<file path=xl/sharedStrings.xml><?xml version="1.0" encoding="utf-8"?>
<sst xmlns="http://schemas.openxmlformats.org/spreadsheetml/2006/main" count="413" uniqueCount="85">
  <si>
    <t xml:space="preserve">INSTITUTO COLOMBIANO DE CRÉDITO EDUCATIVO Y ESTUDIOS TÉCNICOS EN EL </t>
  </si>
  <si>
    <t>EXTERIOR "MARIANO OSPINA PÉREZ" - ICETEX</t>
  </si>
  <si>
    <t>ESTADO DE RESULTADOS Y OTRO RESULTADO INTEGRAL</t>
  </si>
  <si>
    <t>(Cifras expresadas en millones de pesos colombianos)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</si>
  <si>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</si>
  <si>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</si>
  <si>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</si>
  <si>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</si>
  <si>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</si>
  <si>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</si>
  <si>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</si>
  <si>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</si>
  <si>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</si>
  <si>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</si>
  <si>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</si>
  <si>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</si>
  <si>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</si>
  <si>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</si>
  <si>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</si>
  <si>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</si>
  <si>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Gastos de personal 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</si>
  <si>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</si>
  <si>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</si>
  <si>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</si>
  <si>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</si>
  <si>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</si>
  <si>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</si>
  <si>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</si>
  <si>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INSTITUTO COLOMBIANO DE CRÉDITO EDUCATIVO Y ESTUDIOS TÉCNICOS EN EL EXTERIOR</t>
  </si>
  <si>
    <t>"MARIANO OSPINA PÉREZ" - ICETEX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</si>
  <si>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</si>
  <si>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</si>
  <si>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</si>
  <si>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</si>
  <si>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</si>
  <si>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</si>
  <si>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</si>
  <si>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</si>
  <si>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</si>
  <si>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</si>
  <si>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</si>
  <si>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</si>
  <si>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</si>
  <si>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</si>
  <si>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</si>
  <si>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</si>
  <si>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</si>
  <si>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</si>
  <si>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</si>
  <si>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</si>
  <si>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</si>
  <si>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</si>
  <si>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PROPIEDADES DE INVERSION, NETO</t>
  </si>
  <si>
    <t>ACTIVOS INTANGIBLES</t>
  </si>
  <si>
    <t>OTROS ACTIVOS, NETO</t>
  </si>
  <si>
    <t>Total patrimonio</t>
  </si>
  <si>
    <t>Total de activos</t>
  </si>
  <si>
    <t>Total pasivo y patrimonio</t>
  </si>
  <si>
    <t>Títulos de Ahorro Educativo TAE</t>
  </si>
  <si>
    <t>Bonos Sociales</t>
  </si>
  <si>
    <t>CAPITAL FISCAL</t>
  </si>
  <si>
    <t>RESERVAS LEGALES</t>
  </si>
  <si>
    <t>AJUSTES EN LA APLICACIÓN POR PRIMERA VEZ</t>
  </si>
  <si>
    <t>OTRO RESULTADO INTEGRAL</t>
  </si>
  <si>
    <t>RESULTADO EJERCICIOS ANTERIORES</t>
  </si>
  <si>
    <t>TÍTULOS DE INVERSIÓN EN CIRCULACIÓN</t>
  </si>
  <si>
    <t>DEL 01 AL 31 DE ENERO DE 2023</t>
  </si>
  <si>
    <t>ESTADO DE SITUACIÓN FINANCIERA AL 31 DE ENERO DE  2023 Y 31 DE DICIEMBRE DE 2022</t>
  </si>
  <si>
    <t>Enero 31
de  2023</t>
  </si>
  <si>
    <t>Diciembre 31
de  2022</t>
  </si>
  <si>
    <t>DEL 01 AL 28 DE FEBRERO DE 2023</t>
  </si>
  <si>
    <t>ESTADO DE SITUACIÓN FINANCIERA AL 28 DE FEBRERO Y 31 DE ENERO DE  2023</t>
  </si>
  <si>
    <t>Febrero 28
de  2023</t>
  </si>
  <si>
    <t>Inversiones Costo Amortizado</t>
  </si>
  <si>
    <t>DEL 01 AL 31 DE MARZO DE 2023</t>
  </si>
  <si>
    <t>ESTADO DE SITUACIÓN FINANCIERA AL 31 DE MARZO Y 28 DE FEBRERO DE  2023</t>
  </si>
  <si>
    <t>Marzo 31
de  2023</t>
  </si>
  <si>
    <t>DEL 01 AL 30 DE ABRIL DE 2023</t>
  </si>
  <si>
    <t>ESTADO DE SITUACIÓN FINANCIERA AL 30 DE ABRIL Y 31 DE MARZO DE  2023</t>
  </si>
  <si>
    <t>Abril 30
de  2023</t>
  </si>
  <si>
    <t>Total activos</t>
  </si>
  <si>
    <t>DEL 01 AL 31 DE MAYO DE 2023</t>
  </si>
  <si>
    <t>DEL 01 DE ENERO AL 31 DE MAYO DE 2023</t>
  </si>
  <si>
    <t>ESTADO DE SITUACIÓN FINANCIERA AL 31 DE MAYO Y 30 DE ABRIL DE  2023</t>
  </si>
  <si>
    <t>Mayo 31
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</si>
</sst>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;[Red]\-&quot;$&quot;#,##0.00"/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._.* #,##0_)_%;_._.* \(#,##0\)_%;_._.* \ _)_%"/>
    <numFmt numFmtId="167" formatCode="_._.* #,##0.0_)_%;_._.* \(#,##0.0\)_%;_._.* \ _)_%"/>
    <numFmt numFmtId="168" formatCode="_._.&quot;$&quot;* #,##0_)_%;_._.&quot;$&quot;* \(#,##0\)_%;_._.&quot;$&quot;* \ _)_%"/>
    <numFmt numFmtId="169" formatCode="_._.&quot;$&quot;* #,##0.0_)_%;_._.&quot;$&quot;* \(#,##0.0\)_%;_._.&quot;$&quot;* \ _)_%"/>
    <numFmt numFmtId="170" formatCode="_(* #,##0.0_);_(* \(#,##0.0\);_(* &quot;-&quot;?_);_(@_)"/>
    <numFmt numFmtId="171" formatCode="_-* #,##0.0_-;\-* #,##0.0_-;_-* &quot;-&quot;?_-;_-@_-"/>
    <numFmt numFmtId="172" formatCode="_._.* #,##0_)_%;_._.* \(#,##0\)_%;_._.* 0_)_%;_._.@_)_%"/>
    <numFmt numFmtId="173" formatCode="_._.* #,###\-_)_%;_._.* \(#,###\-\)_%;_._.* \-_)_%;_._.@_)_%"/>
    <numFmt numFmtId="174" formatCode="_._.* #,###\-_)_%;_._.* \(#,###\-\)_%;_._.* \-\ \ \ \ \ \ \ \ _)_%;_._.@_)_%"/>
    <numFmt numFmtId="175" formatCode="_(* #,##0.0_);_(* \(#,##0.0\);_(* &quot;-&quot;??_);_(@_)"/>
    <numFmt numFmtId="176" formatCode="_(&quot;$&quot;\ * #,##0.0_);_(&quot;$&quot;\ * \(#,##0.0\);_(&quot;$&quot;\ * &quot;-&quot;?_);_(@_)"/>
    <numFmt numFmtId="177" formatCode="#,##0.0_);\(#,##0.0\)"/>
    <numFmt numFmtId="178" formatCode="_-&quot;$&quot;\ * #,##0.0_-;\-&quot;$&quot;\ * #,##0.0_-;_-&quot;$&quot;\ * &quot;-&quot;?_-;_-@_-"/>
    <numFmt numFmtId="179" formatCode="_-&quot;$&quot;\ * #,##0.0_-;\-&quot;$&quot;\ * #,##0.0_-;_-&quot;$&quot;\ * &quot;-&quot;_-;_-@_-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u val="singleAccounting"/>
      <sz val="1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u val="singleAccounting"/>
      <sz val="10"/>
      <color theme="1"/>
      <name val="Trebuchet MS"/>
      <family val="2"/>
    </font>
    <font>
      <u val="singleAccounting"/>
      <sz val="11"/>
      <name val="Trebuchet MS"/>
      <family val="2"/>
    </font>
    <font>
      <u val="doubleAccounting"/>
      <sz val="11"/>
      <name val="Trebuchet MS"/>
      <family val="2"/>
    </font>
    <font>
      <b/>
      <sz val="8"/>
      <name val="Trebuchet MS"/>
      <family val="2"/>
    </font>
    <font>
      <sz val="9"/>
      <color rgb="FF000000"/>
      <name val="Trebuchet MS"/>
      <family val="2"/>
    </font>
    <font>
      <sz val="9"/>
      <name val="Trebuchet MS"/>
      <family val="2"/>
    </font>
    <font>
      <u/>
      <sz val="9"/>
      <name val="Trebuchet MS"/>
      <family val="2"/>
    </font>
    <font>
      <u val="double"/>
      <sz val="9"/>
      <name val="Trebuchet MS"/>
      <family val="2"/>
    </font>
    <font>
      <u val="doubleAccounting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Fill="0" applyBorder="0" applyAlignment="0" applyProtection="0">
      <protection locked="0"/>
    </xf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" fillId="0" borderId="0"/>
    <xf numFmtId="173" fontId="4" fillId="0" borderId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167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left" vertical="center"/>
    </xf>
    <xf numFmtId="169" fontId="10" fillId="0" borderId="0" xfId="3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 wrapText="1"/>
    </xf>
    <xf numFmtId="167" fontId="10" fillId="0" borderId="0" xfId="2" applyNumberFormat="1" applyFont="1" applyAlignment="1">
      <alignment horizontal="right" vertical="center"/>
    </xf>
    <xf numFmtId="166" fontId="10" fillId="0" borderId="0" xfId="2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77" fontId="10" fillId="0" borderId="0" xfId="3" applyNumberFormat="1" applyFont="1" applyAlignment="1" applyProtection="1">
      <alignment vertical="center"/>
      <protection locked="0"/>
    </xf>
    <xf numFmtId="172" fontId="10" fillId="0" borderId="0" xfId="4" applyFont="1" applyAlignment="1">
      <alignment vertical="center"/>
    </xf>
    <xf numFmtId="177" fontId="10" fillId="0" borderId="0" xfId="2" applyNumberFormat="1" applyFont="1" applyAlignment="1">
      <alignment vertical="center"/>
    </xf>
    <xf numFmtId="167" fontId="10" fillId="0" borderId="0" xfId="2" applyNumberFormat="1" applyFont="1" applyFill="1" applyAlignment="1">
      <alignment vertical="center"/>
    </xf>
    <xf numFmtId="175" fontId="10" fillId="0" borderId="0" xfId="6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175" fontId="13" fillId="0" borderId="0" xfId="6" applyNumberFormat="1" applyFont="1" applyAlignment="1">
      <alignment vertical="center"/>
    </xf>
    <xf numFmtId="166" fontId="14" fillId="0" borderId="0" xfId="1" applyNumberFormat="1" applyFont="1" applyAlignment="1" applyProtection="1">
      <alignment vertical="center"/>
    </xf>
    <xf numFmtId="167" fontId="14" fillId="0" borderId="0" xfId="2" applyNumberFormat="1" applyFont="1" applyAlignment="1">
      <alignment vertical="center"/>
    </xf>
    <xf numFmtId="167" fontId="13" fillId="0" borderId="0" xfId="2" applyNumberFormat="1" applyFont="1" applyAlignment="1">
      <alignment horizontal="right" vertical="center"/>
    </xf>
    <xf numFmtId="177" fontId="13" fillId="0" borderId="0" xfId="2" applyNumberFormat="1" applyFont="1" applyAlignment="1">
      <alignment vertical="center"/>
    </xf>
    <xf numFmtId="167" fontId="10" fillId="0" borderId="0" xfId="1" applyNumberFormat="1" applyFont="1" applyAlignment="1" applyProtection="1">
      <alignment vertical="center"/>
    </xf>
    <xf numFmtId="167" fontId="15" fillId="0" borderId="0" xfId="2" applyNumberFormat="1" applyFont="1" applyAlignment="1">
      <alignment vertical="center"/>
    </xf>
    <xf numFmtId="164" fontId="10" fillId="0" borderId="0" xfId="1" applyNumberFormat="1" applyFont="1" applyAlignment="1" applyProtection="1">
      <alignment vertical="center"/>
    </xf>
    <xf numFmtId="166" fontId="10" fillId="0" borderId="0" xfId="2" applyFont="1" applyAlignment="1">
      <alignment vertical="center"/>
    </xf>
    <xf numFmtId="177" fontId="10" fillId="0" borderId="0" xfId="2" applyNumberFormat="1" applyFont="1" applyAlignment="1">
      <alignment horizontal="right" vertical="center"/>
    </xf>
    <xf numFmtId="174" fontId="10" fillId="0" borderId="0" xfId="5" applyNumberFormat="1" applyFont="1" applyAlignment="1">
      <alignment vertical="center"/>
    </xf>
    <xf numFmtId="177" fontId="10" fillId="0" borderId="0" xfId="5" applyNumberFormat="1" applyFont="1" applyAlignment="1">
      <alignment vertical="center"/>
    </xf>
    <xf numFmtId="167" fontId="16" fillId="0" borderId="0" xfId="2" applyNumberFormat="1" applyFont="1" applyAlignment="1">
      <alignment vertical="center"/>
    </xf>
    <xf numFmtId="168" fontId="10" fillId="0" borderId="0" xfId="3" applyFont="1" applyAlignment="1">
      <alignment vertical="center"/>
    </xf>
    <xf numFmtId="0" fontId="11" fillId="0" borderId="0" xfId="1" applyFont="1" applyAlignment="1" applyProtection="1">
      <alignment horizontal="left" vertical="center"/>
    </xf>
    <xf numFmtId="0" fontId="11" fillId="0" borderId="0" xfId="1" quotePrefix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67" fontId="17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9" fontId="18" fillId="0" borderId="0" xfId="3" applyNumberFormat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11" fillId="0" borderId="1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167" fontId="13" fillId="0" borderId="0" xfId="2" applyNumberFormat="1" applyFont="1" applyFill="1" applyAlignment="1">
      <alignment vertical="center"/>
    </xf>
    <xf numFmtId="167" fontId="10" fillId="0" borderId="0" xfId="1" applyNumberFormat="1" applyFont="1" applyAlignment="1" applyProtection="1">
      <alignment horizontal="left" vertical="center"/>
    </xf>
    <xf numFmtId="169" fontId="10" fillId="0" borderId="0" xfId="3" applyNumberFormat="1" applyFont="1" applyFill="1" applyAlignment="1" applyProtection="1">
      <alignment vertical="center"/>
      <protection locked="0"/>
    </xf>
    <xf numFmtId="170" fontId="10" fillId="0" borderId="0" xfId="1" applyNumberFormat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indent="1"/>
    </xf>
    <xf numFmtId="169" fontId="10" fillId="0" borderId="0" xfId="1" applyNumberFormat="1" applyFont="1" applyAlignment="1" applyProtection="1">
      <alignment horizontal="left" vertical="center"/>
    </xf>
    <xf numFmtId="0" fontId="10" fillId="0" borderId="0" xfId="1" applyFont="1" applyFill="1" applyAlignment="1" applyProtection="1">
      <alignment vertical="center" wrapText="1"/>
    </xf>
    <xf numFmtId="176" fontId="10" fillId="0" borderId="0" xfId="1" applyNumberFormat="1" applyFont="1" applyFill="1" applyAlignment="1" applyProtection="1">
      <alignment vertical="center"/>
    </xf>
    <xf numFmtId="17" fontId="11" fillId="0" borderId="0" xfId="1" applyNumberFormat="1" applyFont="1" applyFill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17" fontId="7" fillId="0" borderId="0" xfId="1" applyNumberFormat="1" applyFont="1" applyAlignment="1" applyProtection="1">
      <alignment horizontal="center" vertical="center" wrapText="1"/>
    </xf>
    <xf numFmtId="2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171" fontId="10" fillId="0" borderId="0" xfId="1" applyNumberFormat="1" applyFont="1" applyAlignment="1" applyProtection="1">
      <alignment vertical="center"/>
    </xf>
    <xf numFmtId="168" fontId="10" fillId="0" borderId="0" xfId="1" applyNumberFormat="1" applyFont="1" applyAlignment="1" applyProtection="1">
      <alignment vertical="center"/>
    </xf>
    <xf numFmtId="0" fontId="20" fillId="2" borderId="0" xfId="1" applyFont="1" applyFill="1" applyAlignment="1" applyProtection="1">
      <alignment horizontal="justify" vertical="center"/>
    </xf>
    <xf numFmtId="8" fontId="21" fillId="2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/>
    </xf>
    <xf numFmtId="4" fontId="21" fillId="3" borderId="0" xfId="1" applyNumberFormat="1" applyFont="1" applyFill="1" applyAlignment="1" applyProtection="1">
      <alignment horizontal="right" vertical="center"/>
    </xf>
    <xf numFmtId="0" fontId="21" fillId="3" borderId="0" xfId="1" applyFont="1" applyFill="1" applyAlignment="1" applyProtection="1">
      <alignment horizontal="right" vertical="center"/>
    </xf>
    <xf numFmtId="4" fontId="22" fillId="3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 wrapText="1"/>
    </xf>
    <xf numFmtId="8" fontId="23" fillId="3" borderId="0" xfId="1" applyNumberFormat="1" applyFont="1" applyFill="1" applyAlignment="1" applyProtection="1">
      <alignment horizontal="right" vertical="center"/>
    </xf>
    <xf numFmtId="167" fontId="20" fillId="3" borderId="0" xfId="1" applyNumberFormat="1" applyFont="1" applyFill="1" applyAlignment="1" applyProtection="1">
      <alignment horizontal="justify" vertical="center" wrapText="1"/>
    </xf>
    <xf numFmtId="171" fontId="10" fillId="0" borderId="0" xfId="1" applyNumberFormat="1" applyFont="1" applyAlignment="1" applyProtection="1">
      <alignment horizontal="left" vertical="center"/>
    </xf>
    <xf numFmtId="4" fontId="10" fillId="0" borderId="0" xfId="1" applyNumberFormat="1" applyFont="1" applyAlignment="1" applyProtection="1">
      <alignment horizontal="left" vertical="center"/>
    </xf>
    <xf numFmtId="169" fontId="24" fillId="0" borderId="0" xfId="3" applyNumberFormat="1" applyFont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171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167" fontId="17" fillId="0" borderId="0" xfId="2" applyNumberFormat="1" applyFont="1" applyFill="1" applyAlignment="1">
      <alignment horizontal="right" vertical="center"/>
    </xf>
    <xf numFmtId="167" fontId="13" fillId="0" borderId="0" xfId="2" applyNumberFormat="1" applyFont="1" applyFill="1" applyAlignment="1">
      <alignment horizontal="right" vertical="center"/>
    </xf>
    <xf numFmtId="178" fontId="10" fillId="0" borderId="0" xfId="1" applyNumberFormat="1" applyFont="1" applyAlignment="1" applyProtection="1">
      <alignment vertical="center"/>
    </xf>
    <xf numFmtId="179" fontId="10" fillId="0" borderId="0" xfId="7" applyNumberFormat="1" applyFont="1" applyAlignment="1" applyProtection="1">
      <alignment vertical="center"/>
    </xf>
    <xf numFmtId="42" fontId="10" fillId="0" borderId="0" xfId="7" applyFont="1" applyFill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169" fontId="24" fillId="0" borderId="0" xfId="3" applyNumberFormat="1" applyFont="1" applyFill="1" applyAlignment="1" applyProtection="1">
      <alignment vertical="center"/>
      <protection locked="0"/>
    </xf>
  </cellXfs>
  <cellStyles count="8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[0]" xfId="7" builtinId="7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externalLinks/externalLink1.xml" Type="http://schemas.openxmlformats.org/officeDocument/2006/relationships/externalLink"/>
<Relationship Id="rId13" Target="externalLinks/externalLink2.xml" Type="http://schemas.openxmlformats.org/officeDocument/2006/relationships/externalLink"/>
<Relationship Id="rId14" Target="externalLinks/externalLink3.xml" Type="http://schemas.openxmlformats.org/officeDocument/2006/relationships/externalLink"/>
<Relationship Id="rId15" Target="externalLinks/externalLink4.xml" Type="http://schemas.openxmlformats.org/officeDocument/2006/relationships/externalLink"/>
<Relationship Id="rId16" Target="externalLinks/externalLink5.xml" Type="http://schemas.openxmlformats.org/officeDocument/2006/relationships/externalLink"/>
<Relationship Id="rId17" Target="externalLinks/externalLink6.xml" Type="http://schemas.openxmlformats.org/officeDocument/2006/relationships/externalLink"/>
<Relationship Id="rId18" Target="externalLinks/externalLink7.xml" Type="http://schemas.openxmlformats.org/officeDocument/2006/relationships/externalLink"/>
<Relationship Id="rId19" Target="externalLinks/externalLink8.xml" Type="http://schemas.openxmlformats.org/officeDocument/2006/relationships/externalLink"/>
<Relationship Id="rId2" Target="worksheets/sheet2.xml" Type="http://schemas.openxmlformats.org/officeDocument/2006/relationships/worksheet"/>
<Relationship Id="rId20" Target="externalLinks/externalLink9.xml" Type="http://schemas.openxmlformats.org/officeDocument/2006/relationships/externalLink"/>
<Relationship Id="rId21" Target="externalLinks/externalLink10.xml" Type="http://schemas.openxmlformats.org/officeDocument/2006/relationships/externalLink"/>
<Relationship Id="rId22" Target="externalLinks/externalLink11.xml" Type="http://schemas.openxmlformats.org/officeDocument/2006/relationships/externalLink"/>
<Relationship Id="rId23" Target="externalLinks/externalLink12.xml" Type="http://schemas.openxmlformats.org/officeDocument/2006/relationships/externalLink"/>
<Relationship Id="rId24" Target="externalLinks/externalLink13.xml" Type="http://schemas.openxmlformats.org/officeDocument/2006/relationships/externalLink"/>
<Relationship Id="rId25" Target="externalLinks/externalLink14.xml" Type="http://schemas.openxmlformats.org/officeDocument/2006/relationships/externalLink"/>
<Relationship Id="rId26" Target="externalLinks/externalLink15.xml" Type="http://schemas.openxmlformats.org/officeDocument/2006/relationships/externalLink"/>
<Relationship Id="rId27" Target="externalLinks/externalLink16.xml" Type="http://schemas.openxmlformats.org/officeDocument/2006/relationships/externalLink"/>
<Relationship Id="rId28" Target="externalLinks/externalLink17.xml" Type="http://schemas.openxmlformats.org/officeDocument/2006/relationships/externalLink"/>
<Relationship Id="rId29" Target="externalLinks/externalLink18.xml" Type="http://schemas.openxmlformats.org/officeDocument/2006/relationships/externalLink"/>
<Relationship Id="rId3" Target="worksheets/sheet3.xml" Type="http://schemas.openxmlformats.org/officeDocument/2006/relationships/worksheet"/>
<Relationship Id="rId30" Target="externalLinks/externalLink19.xml" Type="http://schemas.openxmlformats.org/officeDocument/2006/relationships/externalLink"/>
<Relationship Id="rId31" Target="externalLinks/externalLink20.xml" Type="http://schemas.openxmlformats.org/officeDocument/2006/relationships/externalLink"/>
<Relationship Id="rId32" Target="externalLinks/externalLink21.xml" Type="http://schemas.openxmlformats.org/officeDocument/2006/relationships/externalLink"/>
<Relationship Id="rId33" Target="externalLinks/externalLink22.xml" Type="http://schemas.openxmlformats.org/officeDocument/2006/relationships/externalLink"/>
<Relationship Id="rId34" Target="externalLinks/externalLink23.xml" Type="http://schemas.openxmlformats.org/officeDocument/2006/relationships/externalLink"/>
<Relationship Id="rId35" Target="externalLinks/externalLink24.xml" Type="http://schemas.openxmlformats.org/officeDocument/2006/relationships/externalLink"/>
<Relationship Id="rId36" Target="externalLinks/externalLink25.xml" Type="http://schemas.openxmlformats.org/officeDocument/2006/relationships/externalLink"/>
<Relationship Id="rId37" Target="externalLinks/externalLink26.xml" Type="http://schemas.openxmlformats.org/officeDocument/2006/relationships/externalLink"/>
<Relationship Id="rId38" Target="externalLinks/externalLink27.xml" Type="http://schemas.openxmlformats.org/officeDocument/2006/relationships/externalLink"/>
<Relationship Id="rId39" Target="theme/theme1.xml" Type="http://schemas.openxmlformats.org/officeDocument/2006/relationships/theme"/>
<Relationship Id="rId4" Target="worksheets/sheet4.xml" Type="http://schemas.openxmlformats.org/officeDocument/2006/relationships/worksheet"/>
<Relationship Id="rId40" Target="styles.xml" Type="http://schemas.openxmlformats.org/officeDocument/2006/relationships/styles"/>
<Relationship Id="rId41" Target="sharedStrings.xml" Type="http://schemas.openxmlformats.org/officeDocument/2006/relationships/sharedStrings"/>
<Relationship Id="rId42" Target="calcChain.xml" Type="http://schemas.openxmlformats.org/officeDocument/2006/relationships/calcChain"/>
<Relationship Id="rId43" Target="../customXml/item1.xml" Type="http://schemas.openxmlformats.org/officeDocument/2006/relationships/customXml"/>
<Relationship Id="rId44" Target="../customXml/item2.xml" Type="http://schemas.openxmlformats.org/officeDocument/2006/relationships/customXml"/>
<Relationship Id="rId45" Target="../customXml/item3.xml" Type="http://schemas.openxmlformats.org/officeDocument/2006/relationships/customXml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0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5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6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7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8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9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1.vml.rels><?xml version="1.0" encoding="UTF-8" standalone="no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3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F4F6115-8A12-4B22-8115-BE0C556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F340686-43D7-4238-A041-3044FD2F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1318195-5911-40C0-8638-2A226F5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F190D04B-84CF-4434-9A10-9C18B74A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141197A-96FF-48C1-9562-980A152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A6420D3B-D961-486A-A451-6E307C26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38A67C7F-2E1A-428D-AF36-B674F52C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FA903A4-8C2B-49FB-B111-0F48EB35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B8452F0D-4052-4BBC-B91D-862DF85F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B75677D-DD0B-43F2-B032-3DCECE66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9D294D5-F30F-435E-8B37-9F5843D0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8AFD49D6-FD61-4690-8E8F-60B8A851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41B3BC1-073D-4505-8055-DECB77E9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C0116274-B853-47CF-8881-9D72926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0988EA3-7676-4E70-A118-DD43A939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DF2FEAF-1679-40E8-A9D1-34CDBA7A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B873B9E0-16A1-4EB0-B753-0903E34F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A6264C-36D9-4813-A6E0-96E9030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3D3AF9E-243F-46C4-914A-4A2ED281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14CCEAF-0BDC-48E4-B0A1-DDA3B1B8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0DF0937-9D9E-409E-A7B4-1EF46BB3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1B89BA81-4943-485E-88D5-D94C933D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E776FD3-B6CD-4681-8E21-257B944E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E8E52371-DC37-4420-8F8F-C929CBF5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F:/Documents%20and%20Settings/co52032737/Configuraci&#243;n%20local/Archivos%20temporales%20de%20Internet/OLK21/Solicitud%20de%20informaci&#243;n%202005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https://cobogshprd01.atrame.deloitte.com/creacion/IFRS/BALANCES%20MENSUALES/BANCO%20-%20001.xlsx" TargetMode="External" Type="http://schemas.openxmlformats.org/officeDocument/2006/relationships/externalLinkPath"/>
</Relationships>

</file>

<file path=xl/externalLinks/_rels/externalLink11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formes%20de%20avance/directorio%20agosto/control%20perdoidas/informe_junio/PPROV91-2.xls" TargetMode="External" Type="http://schemas.openxmlformats.org/officeDocument/2006/relationships/externalLinkPath"/>
</Relationships>

</file>

<file path=xl/externalLinks/_rels/externalLink12.xml.rels><?xml version="1.0" encoding="UTF-8" standalone="no"?>
<Relationships xmlns="http://schemas.openxmlformats.org/package/2006/relationships">
<Relationship Id="rId1" Target="file:///A:/PPROV131.xls" TargetMode="External" Type="http://schemas.openxmlformats.org/officeDocument/2006/relationships/externalLinkPath"/>
</Relationships>

</file>

<file path=xl/externalLinks/_rels/externalLink13.xml.rels><?xml version="1.0" encoding="UTF-8" standalone="no"?>
<Relationships xmlns="http://schemas.openxmlformats.org/package/2006/relationships">
<Relationship Id="rId1" Target="file:///F:/CODENSA%20S.A.%20ESP/CIERRE%20CONTABLE/A&#241;o%202009/Noviembre/CODENSA%20S.A.%20ESP/CIERRE%20CONTABLE/A&#241;o%202009/Octubre/EDUARD/PRESENT.%20RETEF/PRESENT.%20RETEF/archivos/excel/PLANTA-98.xls" TargetMode="External" Type="http://schemas.openxmlformats.org/officeDocument/2006/relationships/externalLinkPath"/>
</Relationships>

</file>

<file path=xl/externalLinks/_rels/externalLink14.xml.rels><?xml version="1.0" encoding="UTF-8" standalone="no"?>
<Relationships xmlns="http://schemas.openxmlformats.org/package/2006/relationships">
<Relationship Id="rId1" Target="file:///F:/WINNT/perfiles/co80417414/Configuraci&#243;n%20local/Archivos%20temporales%20de%20Internet/OLK7/RentabilidadMenoresEMGestdic.xls" TargetMode="External" Type="http://schemas.openxmlformats.org/officeDocument/2006/relationships/externalLinkPath"/>
</Relationships>

</file>

<file path=xl/externalLinks/_rels/externalLink15.xml.rels><?xml version="1.0" encoding="UTF-8" standalone="no"?>
<Relationships xmlns="http://schemas.openxmlformats.org/package/2006/relationships">
<Relationship Id="rId1" Target="https://cobogshprd01.atrame.deloitte.com/Users/CO1020754194/Documents/BACKUP%20PAOLA%20LOZANO%20SEPTIEMBRE%2009/PAOLA/DIRECTORIO/2014/5.%20MAYO/05_Emgesa%20cierre%20MAYO%202014.xlsx" TargetMode="External" Type="http://schemas.openxmlformats.org/officeDocument/2006/relationships/externalLinkPath"/>
</Relationships>

</file>

<file path=xl/externalLinks/_rels/externalLink16.xml.rels><?xml version="1.0" encoding="UTF-8" standalone="no"?>
<Relationships xmlns="http://schemas.openxmlformats.org/package/2006/relationships">
<Relationship Id="rId1" Target="file:///E:/Documents%20and%20Settings/co52032737/Configuraci&#243;n%20local/Archivos%20temporales%20de%20Internet/OLK21/codens%20ene-06.xls" TargetMode="External" Type="http://schemas.openxmlformats.org/officeDocument/2006/relationships/externalLinkPath"/>
</Relationships>

</file>

<file path=xl/externalLinks/_rels/externalLink17.xml.rels><?xml version="1.0" encoding="UTF-8" standalone="no"?>
<Relationships xmlns="http://schemas.openxmlformats.org/package/2006/relationships">
<Relationship Id="rId1" Target="http://www.superfinanciera.gov.co/Cifras/informacion/diarios/tcrm/tcrm-2010-09-30.xls" TargetMode="External" Type="http://schemas.openxmlformats.org/officeDocument/2006/relationships/externalLinkPath"/>
</Relationships>

</file>

<file path=xl/externalLinks/_rels/externalLink18.xml.rels><?xml version="1.0" encoding="UTF-8" standalone="no"?>
<Relationships xmlns="http://schemas.openxmlformats.org/package/2006/relationships">
<Relationship Id="rId1" Target="Hoja%20de%20c&#225;lculo%20en%20Febrero_99%20de%20pi&#241;ot.obd%202" TargetMode="External" Type="http://schemas.microsoft.com/office/2006/relationships/xlExternalLinkPath/xlPathMissing"/>
</Relationships>

</file>

<file path=xl/externalLinks/_rels/externalLink19.xml.rels><?xml version="1.0" encoding="UTF-8" standalone="no"?>
<Relationships xmlns="http://schemas.openxmlformats.org/package/2006/relationships">
<Relationship Id="rId1" Target="file://///Colcodf312256/BeneficiosTributarios2006/winnt/perfiles/co80066276/Escritorio/agosto/karla/INFORMES/PPROV22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file://///Fernando/fgc/respaldo/respaldo/FGC/CONTABILIDAD$EMP.EXT/(5)Enersis%20Investment/1999/(5)CMRES99.xls" TargetMode="External" Type="http://schemas.openxmlformats.org/officeDocument/2006/relationships/externalLinkPath"/>
</Relationships>

</file>

<file path=xl/externalLinks/_rels/externalLink20.xml.rels><?xml version="1.0" encoding="UTF-8" standalone="no"?>
<Relationships xmlns="http://schemas.openxmlformats.org/package/2006/relationships">
<Relationship Id="rId1" Target="file:///F:/Documents%20and%20Settings/co52017010/Configuraci&#243;n%20local/Archivos%20temporales%20de%20Internet/OLK9D6/Plantilla%20Reporte%20Emgesa%20octubre%202007.xls" TargetMode="External" Type="http://schemas.openxmlformats.org/officeDocument/2006/relationships/externalLinkPath"/>
</Relationships>

</file>

<file path=xl/externalLinks/_rels/externalLink21.xml.rels><?xml version="1.0" encoding="UTF-8" standalone="no"?>
<Relationships xmlns="http://schemas.openxmlformats.org/package/2006/relationships">
<Relationship Id="rId1" Target="file:///F:/ROCIO/A&#209;O%202005/DIRECTORIO/ABRIL%202005/EMGESA%20ABRIL%202005.xls" TargetMode="External" Type="http://schemas.openxmlformats.org/officeDocument/2006/relationships/externalLinkPath"/>
</Relationships>

</file>

<file path=xl/externalLinks/_rels/externalLink22.xml.rels><?xml version="1.0" encoding="UTF-8" standalone="no"?>
<Relationships xmlns="http://schemas.openxmlformats.org/package/2006/relationships">
<Relationship Id="rId1" Target="https://cobogshprd01.atrame.deloitte.com/PAOLA/DIRECTORIO/2014/MAYO/05_Emgesa%20cierre%20MAYO%202014p.xls" TargetMode="External" Type="http://schemas.openxmlformats.org/officeDocument/2006/relationships/externalLinkPath"/>
</Relationships>

</file>

<file path=xl/externalLinks/_rels/externalLink23.xml.rels><?xml version="1.0" encoding="UTF-8" standalone="no"?>
<Relationships xmlns="http://schemas.openxmlformats.org/package/2006/relationships">
<Relationship Id="rId1" Target="file://///Pc1575/c/karla/INFORMES/PPROV18.xls" TargetMode="External" Type="http://schemas.openxmlformats.org/officeDocument/2006/relationships/externalLinkPath"/>
</Relationships>

</file>

<file path=xl/externalLinks/_rels/externalLink24.xml.rels><?xml version="1.0" encoding="UTF-8" standalone="no"?>
<Relationships xmlns="http://schemas.openxmlformats.org/package/2006/relationships">
<Relationship Id="rId1" Target="file:///F:/Documents%20and%20Settings/co43220109/Mis%20documentos/Auditor&#237;a/2007/Deuda/6%20Deuda%20Jun-07.xls" TargetMode="External" Type="http://schemas.openxmlformats.org/officeDocument/2006/relationships/externalLinkPath"/>
</Relationships>

</file>

<file path=xl/externalLinks/_rels/externalLink25.xml.rels><?xml version="1.0" encoding="UTF-8" standalone="no"?>
<Relationships xmlns="http://schemas.openxmlformats.org/package/2006/relationships">
<Relationship Id="rId1" Target="file://///Cobogfsr01/publico/Archivos%20Procter.%20Juan%20Alberto%20JH/A&#209;O%202001/Declaraci&#243;n%20de%20Renta%20C&#237;a.295/Archivos%20Revisados%20Renta%20C&#237;a%20295%20A&#241;o%202001/An&#225;lisisCxCyCxPVinculadosCia295A&#241;o2001.xls" TargetMode="External" Type="http://schemas.openxmlformats.org/officeDocument/2006/relationships/externalLinkPath"/>
</Relationships>

</file>

<file path=xl/externalLinks/_rels/externalLink26.xml.rels><?xml version="1.0" encoding="UTF-8" standalone="no"?>
<Relationships xmlns="http://schemas.openxmlformats.org/package/2006/relationships">
<Relationship Id="rId1" Target="file:///F:/WINNT/perfiles/co43220109/Configuraci&#243;n%20local/Archivos%20temporales%20de%20Internet/OLK2/winnt/perfiles/co43220109/Mis%20documentos/Auditor&#237;a/2004/andrea.xls" TargetMode="External" Type="http://schemas.openxmlformats.org/officeDocument/2006/relationships/externalLinkPath"/>
</Relationships>

</file>

<file path=xl/externalLinks/_rels/externalLink27.xml.rels><?xml version="1.0" encoding="UTF-8" standalone="no"?>
<Relationships xmlns="http://schemas.openxmlformats.org/package/2006/relationships">
<Relationship Id="rId1" Target="Formulacion%20EF%20publicacion.xlsx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file:///F:/Documents%20and%20Settings/co52032737/Configuraci&#243;n%20local/Archivos%20temporales%20de%20Internet/OLK6E/MAR-07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file:///F:/WINNT/perfiles/CO52412571/Configuraci&#243;n%20local/Archivos%20temporales%20de%20Internet/OLK12/Rentas%202002/Emgesa/MODELO%20RENTA%202000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formes%20de%20avance/directorio%20agosto/A_JAIL/INFORME/PPROV51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DICE%20DE%20PERDIDAS/tam%20de%20ventas/Series%20de%20balances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file://///Pc1268/entrada/Usuarios/Alexander/INDICE%20DE%20PERDIDAS/balance%20Rovira/Balance%20El&#233;ctrico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https://cobogshprd01.atrame.deloitte.com/LUZ%20DARY/ESTADOS%20FINANCIEROS/DIRECTORIOS/A&#209;O%202014/06_JUNIO/06_Emgesa%20cierre%20JUNIO%202014.xlsx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file:///F:/Documents%20and%20Settings/co79684562/Configuraci&#243;n%20local/Archivos%20temporales%20de%20Internet/OLK2A/Renta/Codensa%202007/Provision%20a%20diciembre/FINAL/Copia%20de%20Provision%20cierre-%207%20enero-07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ACTUAL"/>
      <sheetName val="MES ANTERIOR"/>
      <sheetName val="ER"/>
      <sheetName val="SF"/>
      <sheetName val="ER Enero"/>
      <sheetName val="ESF Enero"/>
      <sheetName val="ER Febrero"/>
      <sheetName val="ESF Febrero"/>
      <sheetName val="ER Marzo"/>
      <sheetName val="ESF Marzo"/>
      <sheetName val="ER Abril"/>
      <sheetName val="ESF Abril"/>
      <sheetName val="ER 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10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11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7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view="pageBreakPreview" topLeftCell="A7" zoomScaleNormal="90" zoomScaleSheetLayoutView="100" workbookViewId="0">
      <selection activeCell="A39" sqref="A39"/>
    </sheetView>
  </sheetViews>
  <sheetFormatPr baseColWidth="10" defaultColWidth="8" defaultRowHeight="15" x14ac:dyDescent="0.25"/>
  <cols>
    <col min="1" max="1" width="87" style="6" customWidth="1"/>
    <col min="2" max="2" width="6.7109375" style="8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44927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78040.899999999994</v>
      </c>
    </row>
    <row r="13" spans="1:9" x14ac:dyDescent="0.25">
      <c r="A13" s="12" t="s">
        <v>6</v>
      </c>
      <c r="C13" s="11">
        <v>0</v>
      </c>
      <c r="G13" s="63"/>
      <c r="I13" s="64"/>
    </row>
    <row r="14" spans="1:9" x14ac:dyDescent="0.25">
      <c r="A14" s="12" t="s">
        <v>7</v>
      </c>
      <c r="C14" s="11">
        <v>5474.6</v>
      </c>
    </row>
    <row r="15" spans="1:9" ht="13.5" customHeight="1" x14ac:dyDescent="0.25">
      <c r="A15" s="12" t="s">
        <v>8</v>
      </c>
      <c r="C15" s="23">
        <v>3407.7</v>
      </c>
      <c r="G15" s="63"/>
    </row>
    <row r="16" spans="1:9" ht="13.5" customHeight="1" x14ac:dyDescent="0.25">
      <c r="A16" s="53"/>
      <c r="C16" s="13">
        <f>SUM(C12:C15)</f>
        <v>86923.199999999997</v>
      </c>
      <c r="G16" s="63"/>
    </row>
    <row r="17" spans="1:7" x14ac:dyDescent="0.25">
      <c r="A17" s="55"/>
      <c r="C17" s="11"/>
    </row>
    <row r="18" spans="1:7" x14ac:dyDescent="0.25">
      <c r="A18" s="12" t="s">
        <v>9</v>
      </c>
      <c r="G18" s="63"/>
    </row>
    <row r="19" spans="1:7" x14ac:dyDescent="0.25">
      <c r="A19" s="12" t="s">
        <v>10</v>
      </c>
      <c r="C19" s="11">
        <v>7496.9</v>
      </c>
    </row>
    <row r="20" spans="1:7" ht="17.25" x14ac:dyDescent="0.25">
      <c r="A20" s="12" t="s">
        <v>11</v>
      </c>
      <c r="C20" s="23">
        <v>11022</v>
      </c>
      <c r="G20" s="63"/>
    </row>
    <row r="21" spans="1:7" x14ac:dyDescent="0.25">
      <c r="A21" s="12"/>
      <c r="C21" s="13">
        <f>SUM(C19:C20)</f>
        <v>18518.900000000001</v>
      </c>
      <c r="G21" s="63"/>
    </row>
    <row r="22" spans="1:7" x14ac:dyDescent="0.25">
      <c r="A22" s="12"/>
      <c r="C22" s="11"/>
    </row>
    <row r="23" spans="1:7" x14ac:dyDescent="0.25">
      <c r="A23" s="12" t="s">
        <v>12</v>
      </c>
      <c r="C23" s="11">
        <f>SUM(C16-C21)</f>
        <v>68404.299999999988</v>
      </c>
      <c r="D23" s="65"/>
    </row>
    <row r="24" spans="1:7" x14ac:dyDescent="0.25">
      <c r="A24" s="12"/>
      <c r="C24" s="11"/>
      <c r="G24" s="92"/>
    </row>
    <row r="25" spans="1:7" x14ac:dyDescent="0.25">
      <c r="A25" s="12" t="s">
        <v>13</v>
      </c>
      <c r="C25" s="11"/>
      <c r="G25" s="92"/>
    </row>
    <row r="26" spans="1:7" ht="17.25" x14ac:dyDescent="0.25">
      <c r="A26" s="12" t="s">
        <v>14</v>
      </c>
      <c r="C26" s="23">
        <v>47110.2</v>
      </c>
      <c r="E26" s="37"/>
    </row>
    <row r="27" spans="1:7" x14ac:dyDescent="0.25">
      <c r="A27" s="12"/>
      <c r="C27" s="11"/>
      <c r="E27" s="37"/>
    </row>
    <row r="28" spans="1:7" x14ac:dyDescent="0.25">
      <c r="A28" s="12" t="s">
        <v>15</v>
      </c>
      <c r="C28" s="11">
        <f>+C23-C26</f>
        <v>21294.099999999991</v>
      </c>
      <c r="E28" s="66"/>
    </row>
    <row r="29" spans="1:7" x14ac:dyDescent="0.25">
      <c r="A29" s="12"/>
      <c r="C29" s="11"/>
    </row>
    <row r="31" spans="1:7" x14ac:dyDescent="0.25">
      <c r="A31" s="12"/>
      <c r="C31" s="11"/>
      <c r="E31" s="67"/>
      <c r="F31" s="68"/>
      <c r="G31" s="68"/>
    </row>
    <row r="32" spans="1:7" x14ac:dyDescent="0.25">
      <c r="A32" s="12" t="s">
        <v>16</v>
      </c>
      <c r="C32" s="11">
        <v>40296.699999999997</v>
      </c>
      <c r="E32" s="69"/>
      <c r="F32" s="70"/>
      <c r="G32" s="70"/>
    </row>
    <row r="33" spans="1:7" x14ac:dyDescent="0.25">
      <c r="A33" s="12" t="s">
        <v>17</v>
      </c>
      <c r="C33" s="11">
        <v>-118.2</v>
      </c>
      <c r="E33" s="69"/>
      <c r="F33" s="70"/>
      <c r="G33" s="70"/>
    </row>
    <row r="34" spans="1:7" x14ac:dyDescent="0.25">
      <c r="A34" s="12"/>
      <c r="C34" s="11"/>
      <c r="E34" s="69"/>
      <c r="F34" s="70"/>
      <c r="G34" s="70"/>
    </row>
    <row r="35" spans="1:7" x14ac:dyDescent="0.25">
      <c r="A35" s="12" t="s">
        <v>18</v>
      </c>
      <c r="C35" s="11">
        <v>15028.8</v>
      </c>
      <c r="E35" s="69"/>
      <c r="F35" s="71"/>
      <c r="G35" s="71"/>
    </row>
    <row r="36" spans="1:7" x14ac:dyDescent="0.25">
      <c r="A36" s="12"/>
      <c r="C36" s="11"/>
      <c r="E36" s="69"/>
      <c r="F36" s="70"/>
      <c r="G36" s="70"/>
    </row>
    <row r="37" spans="1:7" x14ac:dyDescent="0.25">
      <c r="A37" s="12" t="s">
        <v>19</v>
      </c>
      <c r="E37" s="69"/>
      <c r="F37" s="71"/>
      <c r="G37" s="71"/>
    </row>
    <row r="38" spans="1:7" x14ac:dyDescent="0.25">
      <c r="A38" s="12" t="s">
        <v>20</v>
      </c>
      <c r="C38" s="11">
        <v>1644.2</v>
      </c>
      <c r="E38" s="69"/>
      <c r="F38" s="71"/>
      <c r="G38" s="71"/>
    </row>
    <row r="39" spans="1:7" x14ac:dyDescent="0.25">
      <c r="A39" s="12" t="s">
        <v>21</v>
      </c>
      <c r="C39" s="11">
        <v>746.6</v>
      </c>
      <c r="E39" s="69"/>
      <c r="F39" s="70"/>
      <c r="G39" s="71"/>
    </row>
    <row r="40" spans="1:7" x14ac:dyDescent="0.25">
      <c r="A40" s="12" t="s">
        <v>22</v>
      </c>
      <c r="C40" s="11">
        <v>4729.5</v>
      </c>
      <c r="E40" s="69"/>
      <c r="F40" s="70"/>
      <c r="G40" s="70"/>
    </row>
    <row r="41" spans="1:7" ht="17.25" x14ac:dyDescent="0.25">
      <c r="A41" s="12" t="s">
        <v>23</v>
      </c>
      <c r="C41" s="52">
        <v>5091.1000000000004</v>
      </c>
      <c r="D41" s="29"/>
      <c r="E41" s="69"/>
      <c r="F41" s="72"/>
      <c r="G41" s="72"/>
    </row>
    <row r="42" spans="1:7" x14ac:dyDescent="0.25">
      <c r="A42" s="12"/>
      <c r="C42" s="11">
        <f>SUM(C38:C41)</f>
        <v>12211.400000000001</v>
      </c>
      <c r="E42" s="69"/>
      <c r="F42" s="71"/>
      <c r="G42" s="71"/>
    </row>
    <row r="43" spans="1:7" x14ac:dyDescent="0.25">
      <c r="A43" s="12"/>
      <c r="C43" s="11"/>
      <c r="E43" s="73"/>
      <c r="F43" s="74"/>
      <c r="G43" s="74"/>
    </row>
    <row r="44" spans="1:7" x14ac:dyDescent="0.25">
      <c r="A44" s="12" t="s">
        <v>24</v>
      </c>
      <c r="C44" s="11">
        <f>+C28+C32+C33+C35-C42</f>
        <v>64289.999999999993</v>
      </c>
      <c r="D44" s="12"/>
      <c r="E44" s="75"/>
      <c r="F44" s="71"/>
      <c r="G44" s="71"/>
    </row>
    <row r="45" spans="1:7" s="12" customFormat="1" x14ac:dyDescent="0.25">
      <c r="B45" s="82"/>
      <c r="C45" s="11"/>
      <c r="E45" s="76"/>
      <c r="F45" s="77"/>
    </row>
    <row r="46" spans="1:7" s="12" customFormat="1" x14ac:dyDescent="0.25">
      <c r="A46" s="12" t="s">
        <v>25</v>
      </c>
      <c r="B46" s="82"/>
      <c r="C46" s="11"/>
    </row>
    <row r="47" spans="1:7" s="12" customFormat="1" ht="17.25" x14ac:dyDescent="0.25">
      <c r="A47" s="12" t="s">
        <v>26</v>
      </c>
      <c r="B47" s="82"/>
      <c r="C47" s="23">
        <v>0</v>
      </c>
      <c r="E47" s="76"/>
    </row>
    <row r="48" spans="1:7" s="12" customFormat="1" x14ac:dyDescent="0.25">
      <c r="A48" s="57"/>
      <c r="B48" s="82"/>
      <c r="C48" s="11"/>
    </row>
    <row r="49" spans="1:3" s="12" customFormat="1" ht="17.25" x14ac:dyDescent="0.25">
      <c r="A49" s="12" t="s">
        <v>27</v>
      </c>
      <c r="B49" s="50"/>
      <c r="C49" s="78">
        <f>+C44+C47</f>
        <v>64289.999999999993</v>
      </c>
    </row>
    <row r="50" spans="1:3" s="12" customFormat="1" x14ac:dyDescent="0.25">
      <c r="B50" s="8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946F-200E-4AB1-9F28-37C6A84F5183}">
  <dimension ref="A1:I45"/>
  <sheetViews>
    <sheetView topLeftCell="C1" workbookViewId="0">
      <selection activeCell="I37" sqref="I37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83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3" t="s">
        <v>30</v>
      </c>
      <c r="C9" s="93"/>
      <c r="D9" s="93"/>
      <c r="G9" s="93" t="s">
        <v>30</v>
      </c>
      <c r="H9" s="93"/>
      <c r="I9" s="93"/>
    </row>
    <row r="10" spans="1:9" s="3" customFormat="1" ht="33" x14ac:dyDescent="0.25">
      <c r="A10" s="38" t="s">
        <v>31</v>
      </c>
      <c r="B10" s="44" t="s">
        <v>84</v>
      </c>
      <c r="C10" s="44" t="s">
        <v>79</v>
      </c>
      <c r="D10" s="44" t="s">
        <v>32</v>
      </c>
      <c r="F10" s="38" t="s">
        <v>33</v>
      </c>
      <c r="G10" s="44" t="s">
        <v>84</v>
      </c>
      <c r="H10" s="44" t="s">
        <v>79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359854.7</v>
      </c>
      <c r="C12" s="13">
        <v>253502.4</v>
      </c>
      <c r="D12" s="13">
        <f>+B12-C12</f>
        <v>106352.30000000002</v>
      </c>
      <c r="F12" s="14" t="s">
        <v>65</v>
      </c>
      <c r="G12" s="15">
        <f>+G14+G15</f>
        <v>896223.1</v>
      </c>
      <c r="H12" s="15">
        <f>+H14+H15</f>
        <v>888552.2</v>
      </c>
      <c r="I12" s="18">
        <f>+G12-H12</f>
        <v>7670.9000000000233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632867.6</v>
      </c>
      <c r="C14" s="17">
        <f>SUM(C16:C20)</f>
        <v>611660</v>
      </c>
      <c r="D14" s="17">
        <f>+B14-C14</f>
        <v>21207.599999999977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895183.4</v>
      </c>
      <c r="H15" s="11">
        <v>887512.5</v>
      </c>
      <c r="I15" s="18">
        <f>+G15-H15</f>
        <v>7670.9000000000233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39</v>
      </c>
      <c r="B17" s="11">
        <v>632000.1</v>
      </c>
      <c r="C17" s="11">
        <v>610798.6</v>
      </c>
      <c r="D17" s="11">
        <f>+B17-C17</f>
        <v>21201.5</v>
      </c>
      <c r="E17" s="19"/>
      <c r="F17" s="89" t="s">
        <v>35</v>
      </c>
      <c r="G17" s="11">
        <v>1001438.4</v>
      </c>
      <c r="H17" s="11">
        <v>994056.4</v>
      </c>
      <c r="I17" s="11">
        <f>+G17-H17</f>
        <v>7382</v>
      </c>
    </row>
    <row r="18" spans="1:9" ht="16.5" x14ac:dyDescent="0.3">
      <c r="A18" s="12" t="s">
        <v>73</v>
      </c>
      <c r="B18" s="11">
        <v>867.5</v>
      </c>
      <c r="C18" s="11">
        <v>861.4</v>
      </c>
      <c r="D18" s="11">
        <f>+B18-C18</f>
        <v>6.1000000000000227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38</v>
      </c>
      <c r="G20" s="21">
        <v>57765.7</v>
      </c>
      <c r="H20" s="21">
        <v>48882.3</v>
      </c>
      <c r="I20" s="18">
        <f>+G20-H20</f>
        <v>8883.3999999999942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f>SUM(B24:B26)</f>
        <v>7203042.5999999996</v>
      </c>
      <c r="C22" s="11">
        <f>SUM(C24:C26)</f>
        <v>7236761.7999999989</v>
      </c>
      <c r="D22" s="11">
        <f>+B22-C22</f>
        <v>-33719.199999999255</v>
      </c>
      <c r="F22" s="90" t="s">
        <v>41</v>
      </c>
      <c r="G22" s="15">
        <v>3350.9</v>
      </c>
      <c r="H22" s="15">
        <v>3234.1</v>
      </c>
      <c r="I22" s="18">
        <f>+G22-H22</f>
        <v>116.80000000000018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8817805.0999999996</v>
      </c>
      <c r="C24" s="11">
        <v>8821444.6999999993</v>
      </c>
      <c r="D24" s="11">
        <f>+B24-C24</f>
        <v>-3639.5999999996275</v>
      </c>
      <c r="F24" s="12" t="s">
        <v>47</v>
      </c>
      <c r="G24" s="11">
        <v>1683.7</v>
      </c>
      <c r="H24" s="11">
        <v>1783.1</v>
      </c>
      <c r="I24" s="18">
        <f>+G24-H24</f>
        <v>-99.399999999999864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46</v>
      </c>
      <c r="B26" s="11">
        <v>-1614762.5</v>
      </c>
      <c r="C26" s="11">
        <v>-1584682.9</v>
      </c>
      <c r="D26" s="11">
        <f>+B26-C26</f>
        <v>-30079.600000000093</v>
      </c>
      <c r="F26" s="12" t="s">
        <v>45</v>
      </c>
      <c r="G26" s="27">
        <v>1171485.2</v>
      </c>
      <c r="H26" s="27">
        <v>1185743.8</v>
      </c>
      <c r="I26" s="27">
        <f>+G26-H26</f>
        <v>-14258.600000000093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288885.59999999998</v>
      </c>
      <c r="C28" s="30">
        <v>300082.90000000002</v>
      </c>
      <c r="D28" s="11">
        <f>+B28-C28</f>
        <v>-11197.300000000047</v>
      </c>
      <c r="E28" s="19"/>
      <c r="F28" s="40" t="s">
        <v>49</v>
      </c>
      <c r="G28" s="83">
        <f>SUM(G14:G27)</f>
        <v>3131947</v>
      </c>
      <c r="H28" s="41">
        <f>SUM(H14:H27)</f>
        <v>3122251.9000000004</v>
      </c>
      <c r="I28" s="27">
        <f>+G28-H28</f>
        <v>9695.0999999996275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34525.4</v>
      </c>
      <c r="C31" s="30">
        <v>34622.400000000001</v>
      </c>
      <c r="D31" s="11">
        <f>+B31-C31</f>
        <v>-97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5548.6</v>
      </c>
      <c r="C35" s="30">
        <v>3160.5</v>
      </c>
      <c r="D35" s="11">
        <f>+B35-C35</f>
        <v>2388.1000000000004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287.89999999999998</v>
      </c>
      <c r="C37" s="36">
        <v>345.7</v>
      </c>
      <c r="D37" s="36">
        <f>+B37-C37</f>
        <v>-57.800000000000011</v>
      </c>
      <c r="E37" s="19"/>
      <c r="F37" s="12" t="s">
        <v>24</v>
      </c>
      <c r="G37" s="84">
        <v>286722.7</v>
      </c>
      <c r="H37" s="84">
        <v>211541.1</v>
      </c>
      <c r="I37" s="28">
        <f t="shared" si="1"/>
        <v>75181.600000000006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5393065.4000000013</v>
      </c>
      <c r="H39" s="41">
        <f>SUM(H32:H38)</f>
        <v>5317883.8000000007</v>
      </c>
      <c r="I39" s="27">
        <f>+G39-H39</f>
        <v>75181.600000000559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80</v>
      </c>
      <c r="B41" s="43">
        <f>+B37+B35+B33+B31+B28+B22+B14+B12</f>
        <v>8525012.3999999985</v>
      </c>
      <c r="C41" s="43">
        <f>+C37+C35+C33+C31+C28+C22+C14+C12</f>
        <v>8440135.6999999993</v>
      </c>
      <c r="D41" s="43">
        <f>+B41-C41</f>
        <v>84876.699999999255</v>
      </c>
      <c r="E41" s="19"/>
      <c r="F41" s="40" t="s">
        <v>57</v>
      </c>
      <c r="G41" s="43">
        <f>+G28+G39</f>
        <v>8525012.4000000022</v>
      </c>
      <c r="H41" s="43">
        <f>+H28+H39</f>
        <v>8440135.7000000011</v>
      </c>
      <c r="I41" s="78">
        <f>+G41-H41</f>
        <v>84876.700000001118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26C4-0CC9-495F-8923-966FF103EDC6}">
  <dimension ref="A1:I144"/>
  <sheetViews>
    <sheetView tabSelected="1" workbookViewId="0">
      <selection activeCell="C13" sqref="C13"/>
    </sheetView>
  </sheetViews>
  <sheetFormatPr baseColWidth="10" defaultColWidth="8" defaultRowHeight="15" x14ac:dyDescent="0.25"/>
  <cols>
    <col min="1" max="1" width="87" style="6" customWidth="1"/>
    <col min="2" max="2" width="6.7109375" style="88" customWidth="1"/>
    <col min="3" max="3" width="28.140625" style="51" customWidth="1"/>
    <col min="4" max="4" width="8" style="6"/>
    <col min="5" max="5" width="12.42578125" style="6" bestFit="1" customWidth="1"/>
    <col min="6" max="8" width="8" style="6"/>
    <col min="9" max="9" width="10.42578125" style="6" bestFit="1" customWidth="1"/>
    <col min="10" max="16384" width="8" style="6"/>
  </cols>
  <sheetData>
    <row r="1" spans="1:9" s="5" customFormat="1" ht="18" x14ac:dyDescent="0.25">
      <c r="A1" s="7" t="s">
        <v>0</v>
      </c>
      <c r="B1" s="4"/>
      <c r="C1" s="45"/>
    </row>
    <row r="2" spans="1:9" s="5" customFormat="1" ht="18" x14ac:dyDescent="0.25">
      <c r="A2" s="7" t="s">
        <v>1</v>
      </c>
      <c r="B2" s="4"/>
      <c r="C2" s="45"/>
    </row>
    <row r="3" spans="1:9" ht="16.5" x14ac:dyDescent="0.25">
      <c r="A3" s="7"/>
      <c r="B3" s="3"/>
      <c r="C3" s="46"/>
    </row>
    <row r="4" spans="1:9" s="8" customFormat="1" ht="16.5" x14ac:dyDescent="0.25">
      <c r="A4" s="7" t="s">
        <v>2</v>
      </c>
      <c r="B4" s="7"/>
      <c r="C4" s="47"/>
    </row>
    <row r="5" spans="1:9" s="8" customFormat="1" ht="16.5" x14ac:dyDescent="0.25">
      <c r="A5" s="7" t="s">
        <v>82</v>
      </c>
      <c r="B5" s="7"/>
      <c r="C5" s="47"/>
    </row>
    <row r="6" spans="1:9" s="7" customFormat="1" ht="16.5" x14ac:dyDescent="0.25">
      <c r="A6" s="48" t="s">
        <v>3</v>
      </c>
      <c r="B6" s="10"/>
      <c r="C6" s="49"/>
    </row>
    <row r="7" spans="1:9" s="3" customFormat="1" x14ac:dyDescent="0.25">
      <c r="B7" s="50"/>
      <c r="C7" s="46"/>
    </row>
    <row r="8" spans="1:9" s="3" customFormat="1" x14ac:dyDescent="0.25">
      <c r="B8" s="50"/>
      <c r="C8" s="46"/>
    </row>
    <row r="9" spans="1:9" ht="16.5" x14ac:dyDescent="0.25">
      <c r="B9" s="50"/>
      <c r="C9" s="60">
        <v>45047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21">
        <f>+'ER Enero'!C12+'ER Febrero'!C12+'ER Marzo'!C12+'ER Abril'!C12+'ER Mayo'!C12</f>
        <v>482117.3</v>
      </c>
    </row>
    <row r="13" spans="1:9" x14ac:dyDescent="0.25">
      <c r="A13" s="12" t="s">
        <v>6</v>
      </c>
      <c r="C13" s="21">
        <f>+'ER Enero'!C13+'ER Febrero'!C13+'ER Marzo'!C13+'ER Abril'!C13+'ER Mayo'!C13</f>
        <v>-1</v>
      </c>
      <c r="D13" s="29"/>
    </row>
    <row r="14" spans="1:9" x14ac:dyDescent="0.25">
      <c r="A14" s="12" t="s">
        <v>7</v>
      </c>
      <c r="C14" s="21">
        <f>+'ER Enero'!C14+'ER Febrero'!C14+'ER Marzo'!C14+'ER Abril'!C14+'ER Mayo'!C14</f>
        <v>28277.399999999998</v>
      </c>
    </row>
    <row r="15" spans="1:9" ht="13.5" customHeight="1" x14ac:dyDescent="0.25">
      <c r="A15" s="12" t="s">
        <v>8</v>
      </c>
      <c r="C15" s="52">
        <f>+'ER Enero'!C15+'ER Febrero'!C15+'ER Marzo'!C15+'ER Abril'!C15+'ER Mayo'!C15</f>
        <v>11771.3</v>
      </c>
      <c r="I15" s="86"/>
    </row>
    <row r="16" spans="1:9" ht="13.5" customHeight="1" x14ac:dyDescent="0.25">
      <c r="A16" s="53"/>
      <c r="C16" s="54">
        <f>SUM(C12:C15)</f>
        <v>522165</v>
      </c>
      <c r="I16" s="86"/>
    </row>
    <row r="17" spans="1:9" x14ac:dyDescent="0.25">
      <c r="A17" s="55"/>
      <c r="C17" s="21"/>
      <c r="I17" s="86"/>
    </row>
    <row r="18" spans="1:9" x14ac:dyDescent="0.25">
      <c r="A18" s="12" t="s">
        <v>9</v>
      </c>
    </row>
    <row r="19" spans="1:9" x14ac:dyDescent="0.25">
      <c r="A19" s="12" t="s">
        <v>10</v>
      </c>
      <c r="C19" s="21">
        <f>+'ER Enero'!C19+'ER Febrero'!C19+'ER Marzo'!C19+'ER Abril'!C19+'ER Mayo'!C19</f>
        <v>36370</v>
      </c>
    </row>
    <row r="20" spans="1:9" ht="17.25" x14ac:dyDescent="0.25">
      <c r="A20" s="12" t="s">
        <v>11</v>
      </c>
      <c r="C20" s="52">
        <f>+'ER Enero'!C20+'ER Febrero'!C20+'ER Marzo'!C20+'ER Abril'!C20+'ER Mayo'!C20</f>
        <v>61335.3</v>
      </c>
    </row>
    <row r="21" spans="1:9" x14ac:dyDescent="0.25">
      <c r="A21" s="12"/>
      <c r="C21" s="54">
        <f>SUM(C19:C20)</f>
        <v>97705.3</v>
      </c>
    </row>
    <row r="22" spans="1:9" x14ac:dyDescent="0.25">
      <c r="A22" s="12"/>
      <c r="C22" s="21"/>
    </row>
    <row r="23" spans="1:9" x14ac:dyDescent="0.25">
      <c r="A23" s="12" t="s">
        <v>12</v>
      </c>
      <c r="C23" s="21">
        <f>SUM(C16-C21)</f>
        <v>424459.7</v>
      </c>
      <c r="E23" s="85"/>
    </row>
    <row r="24" spans="1:9" x14ac:dyDescent="0.25">
      <c r="A24" s="12"/>
      <c r="C24" s="21"/>
    </row>
    <row r="25" spans="1:9" x14ac:dyDescent="0.25">
      <c r="A25" s="12" t="s">
        <v>13</v>
      </c>
      <c r="C25" s="21"/>
    </row>
    <row r="26" spans="1:9" ht="17.25" x14ac:dyDescent="0.25">
      <c r="A26" s="12" t="s">
        <v>14</v>
      </c>
      <c r="C26" s="52">
        <f>+'ER Enero'!C26+'ER Febrero'!C26+'ER Marzo'!C26+'ER Abril'!C26+'ER Mayo'!C26</f>
        <v>231706.90000000002</v>
      </c>
      <c r="E26" s="51"/>
      <c r="F26" s="51"/>
    </row>
    <row r="27" spans="1:9" x14ac:dyDescent="0.25">
      <c r="A27" s="12"/>
      <c r="C27" s="21"/>
    </row>
    <row r="28" spans="1:9" x14ac:dyDescent="0.25">
      <c r="A28" s="12" t="s">
        <v>15</v>
      </c>
      <c r="C28" s="21">
        <f>+C23-C26</f>
        <v>192752.8</v>
      </c>
    </row>
    <row r="29" spans="1:9" x14ac:dyDescent="0.25">
      <c r="A29" s="12"/>
      <c r="C29" s="21"/>
    </row>
    <row r="31" spans="1:9" x14ac:dyDescent="0.25">
      <c r="A31" s="12"/>
      <c r="C31" s="21">
        <f>+'[27]ER Enero'!C31</f>
        <v>0</v>
      </c>
    </row>
    <row r="32" spans="1:9" x14ac:dyDescent="0.25">
      <c r="A32" s="12" t="s">
        <v>16</v>
      </c>
      <c r="C32" s="21">
        <f>+'ER Enero'!C32+'ER Febrero'!C32+'ER Marzo'!C32+'ER Abril'!C32+'ER Mayo'!C32</f>
        <v>173152.7</v>
      </c>
    </row>
    <row r="33" spans="1:6" x14ac:dyDescent="0.25">
      <c r="A33" s="12" t="s">
        <v>17</v>
      </c>
      <c r="C33" s="21">
        <f>+'ER Enero'!C33+'ER Febrero'!C33+'ER Marzo'!C33+'ER Abril'!C33+'ER Mayo'!C33</f>
        <v>95.9</v>
      </c>
    </row>
    <row r="34" spans="1:6" x14ac:dyDescent="0.25">
      <c r="A34" s="12"/>
      <c r="C34" s="21">
        <f>+'[27]ER Enero'!C34</f>
        <v>0</v>
      </c>
    </row>
    <row r="35" spans="1:6" x14ac:dyDescent="0.25">
      <c r="A35" s="12" t="s">
        <v>18</v>
      </c>
      <c r="C35" s="21">
        <f>+'ER Enero'!C35+'ER Febrero'!C35+'ER Marzo'!C35+'ER Abril'!C35+'ER Mayo'!C35</f>
        <v>55415.4</v>
      </c>
      <c r="E35" s="51"/>
      <c r="F35" s="51"/>
    </row>
    <row r="36" spans="1:6" x14ac:dyDescent="0.25">
      <c r="A36" s="12"/>
      <c r="C36" s="21">
        <f>+'[27]ER Enero'!C36</f>
        <v>0</v>
      </c>
    </row>
    <row r="37" spans="1:6" x14ac:dyDescent="0.25">
      <c r="A37" s="12" t="s">
        <v>19</v>
      </c>
    </row>
    <row r="38" spans="1:6" x14ac:dyDescent="0.25">
      <c r="A38" s="56" t="s">
        <v>20</v>
      </c>
      <c r="C38" s="21">
        <f>+'ER Enero'!C38+'ER Febrero'!C38+'ER Marzo'!C38+'ER Abril'!C38+'ER Mayo'!C38</f>
        <v>8598.6</v>
      </c>
    </row>
    <row r="39" spans="1:6" x14ac:dyDescent="0.25">
      <c r="A39" s="56" t="s">
        <v>21</v>
      </c>
      <c r="C39" s="21">
        <f>+'ER Enero'!C39+'ER Febrero'!C39+'ER Marzo'!C39+'ER Abril'!C39+'ER Mayo'!C39</f>
        <v>4256.0999999999995</v>
      </c>
    </row>
    <row r="40" spans="1:6" x14ac:dyDescent="0.25">
      <c r="A40" s="56" t="s">
        <v>22</v>
      </c>
      <c r="C40" s="21">
        <f>+'ER Enero'!C40+'ER Febrero'!C40+'ER Marzo'!C40+'ER Abril'!C40+'ER Mayo'!C40</f>
        <v>62098.600000000006</v>
      </c>
    </row>
    <row r="41" spans="1:6" ht="17.25" x14ac:dyDescent="0.25">
      <c r="A41" s="56" t="s">
        <v>23</v>
      </c>
      <c r="C41" s="52">
        <f>+'ER Enero'!C41+'ER Febrero'!C41+'ER Marzo'!C41+'ER Abril'!C41+'ER Mayo'!C41</f>
        <v>59740.800000000003</v>
      </c>
    </row>
    <row r="42" spans="1:6" x14ac:dyDescent="0.25">
      <c r="A42" s="12"/>
      <c r="C42" s="21">
        <f>SUM(C38:C41)</f>
        <v>134694.1</v>
      </c>
    </row>
    <row r="43" spans="1:6" x14ac:dyDescent="0.25">
      <c r="A43" s="12"/>
      <c r="C43" s="21"/>
    </row>
    <row r="44" spans="1:6" x14ac:dyDescent="0.25">
      <c r="A44" s="12" t="s">
        <v>24</v>
      </c>
      <c r="C44" s="21">
        <f>+C28+C32+C33+C35-C42</f>
        <v>286722.70000000007</v>
      </c>
    </row>
    <row r="45" spans="1:6" s="12" customFormat="1" x14ac:dyDescent="0.25">
      <c r="B45" s="88"/>
      <c r="C45" s="21"/>
    </row>
    <row r="46" spans="1:6" s="12" customFormat="1" x14ac:dyDescent="0.25">
      <c r="A46" s="12" t="s">
        <v>25</v>
      </c>
      <c r="B46" s="88"/>
      <c r="C46" s="21"/>
    </row>
    <row r="47" spans="1:6" s="12" customFormat="1" ht="17.25" x14ac:dyDescent="0.25">
      <c r="A47" s="12" t="s">
        <v>26</v>
      </c>
      <c r="B47" s="88"/>
      <c r="C47" s="52">
        <v>0</v>
      </c>
    </row>
    <row r="48" spans="1:6" s="12" customFormat="1" x14ac:dyDescent="0.25">
      <c r="A48" s="57"/>
      <c r="B48" s="88"/>
      <c r="C48" s="21"/>
    </row>
    <row r="49" spans="1:3" s="12" customFormat="1" ht="17.25" x14ac:dyDescent="0.25">
      <c r="A49" s="12" t="s">
        <v>27</v>
      </c>
      <c r="B49" s="61"/>
      <c r="C49" s="94">
        <f>+C44+C47</f>
        <v>286722.70000000007</v>
      </c>
    </row>
    <row r="50" spans="1:3" s="12" customFormat="1" x14ac:dyDescent="0.25">
      <c r="B50" s="88"/>
      <c r="C50" s="21"/>
    </row>
    <row r="51" spans="1:3" x14ac:dyDescent="0.25">
      <c r="C51" s="58"/>
    </row>
    <row r="52" spans="1:3" x14ac:dyDescent="0.25">
      <c r="C52" s="59"/>
    </row>
    <row r="54" spans="1:3" x14ac:dyDescent="0.25">
      <c r="C54" s="87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8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topLeftCell="A28" zoomScale="85" zoomScaleNormal="85" zoomScaleSheetLayoutView="100" workbookViewId="0">
      <selection activeCell="B25"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67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3" t="s">
        <v>30</v>
      </c>
      <c r="C9" s="93"/>
      <c r="D9" s="93"/>
      <c r="G9" s="93" t="s">
        <v>30</v>
      </c>
      <c r="H9" s="93"/>
      <c r="I9" s="93"/>
    </row>
    <row r="10" spans="1:9" s="3" customFormat="1" ht="33" x14ac:dyDescent="0.25">
      <c r="A10" s="38" t="s">
        <v>31</v>
      </c>
      <c r="B10" s="44" t="s">
        <v>68</v>
      </c>
      <c r="C10" s="44" t="s">
        <v>69</v>
      </c>
      <c r="D10" s="44" t="s">
        <v>32</v>
      </c>
      <c r="F10" s="38" t="s">
        <v>33</v>
      </c>
      <c r="G10" s="44" t="s">
        <v>68</v>
      </c>
      <c r="H10" s="44" t="s">
        <v>69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576942.4</v>
      </c>
      <c r="C12" s="13">
        <v>485729.2</v>
      </c>
      <c r="D12" s="13">
        <f>+B12-C12</f>
        <v>91213.200000000012</v>
      </c>
      <c r="F12" s="14" t="s">
        <v>65</v>
      </c>
      <c r="G12" s="15">
        <f>+G14+G15</f>
        <v>868599.39999999991</v>
      </c>
      <c r="H12" s="15">
        <f>+H14+H15</f>
        <v>858588.6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SUM(B16:B19)</f>
        <v>565212.19999999995</v>
      </c>
      <c r="C14" s="17">
        <f>SUM(C16:C19)</f>
        <v>560549.69999999995</v>
      </c>
      <c r="D14" s="17">
        <f>+B14-C14</f>
        <v>4662.5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867559.7</v>
      </c>
      <c r="H15" s="11">
        <v>857548.9</v>
      </c>
      <c r="I15" s="18">
        <f>+G15-H15</f>
        <v>10010.79999999993</v>
      </c>
    </row>
    <row r="16" spans="1:9" x14ac:dyDescent="0.25">
      <c r="A16" s="12" t="s">
        <v>37</v>
      </c>
      <c r="B16" s="11">
        <v>0</v>
      </c>
      <c r="C16" s="11">
        <v>0</v>
      </c>
      <c r="D16" s="11">
        <f t="shared" ref="D16:D19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21">
        <v>565212.19999999995</v>
      </c>
      <c r="C17" s="11">
        <v>560549.69999999995</v>
      </c>
      <c r="D17" s="11">
        <f t="shared" si="0"/>
        <v>4662.5</v>
      </c>
      <c r="E17" s="19"/>
      <c r="F17" s="1" t="s">
        <v>35</v>
      </c>
      <c r="G17" s="11">
        <v>1032155.6</v>
      </c>
      <c r="H17" s="11">
        <v>1024658.8</v>
      </c>
      <c r="I17" s="11">
        <f>+G17-H17</f>
        <v>7496.7999999999302</v>
      </c>
    </row>
    <row r="18" spans="1:9" x14ac:dyDescent="0.25">
      <c r="A18" s="12" t="s">
        <v>40</v>
      </c>
      <c r="B18" s="11">
        <v>202.4</v>
      </c>
      <c r="C18" s="11">
        <v>202.4</v>
      </c>
      <c r="D18" s="22">
        <f t="shared" si="0"/>
        <v>0</v>
      </c>
      <c r="E18" s="19"/>
      <c r="F18" s="12"/>
      <c r="G18" s="15"/>
      <c r="H18" s="15"/>
      <c r="I18" s="20"/>
    </row>
    <row r="19" spans="1:9" ht="17.25" x14ac:dyDescent="0.3">
      <c r="A19" s="12" t="s">
        <v>42</v>
      </c>
      <c r="B19" s="23">
        <v>-202.4</v>
      </c>
      <c r="C19" s="23">
        <v>-202.4</v>
      </c>
      <c r="D19" s="24">
        <f t="shared" si="0"/>
        <v>0</v>
      </c>
      <c r="E19" s="25"/>
      <c r="F19" s="1" t="s">
        <v>38</v>
      </c>
      <c r="G19" s="11">
        <v>25725.4</v>
      </c>
      <c r="H19" s="11">
        <v>32501</v>
      </c>
      <c r="I19" s="11">
        <f>+G19-H19</f>
        <v>-6775.5999999999985</v>
      </c>
    </row>
    <row r="20" spans="1:9" x14ac:dyDescent="0.25">
      <c r="A20" s="12"/>
      <c r="B20" s="17"/>
      <c r="C20" s="17"/>
      <c r="D20" s="26"/>
      <c r="E20" s="19"/>
      <c r="G20" s="11"/>
      <c r="H20" s="11"/>
      <c r="I20" s="11"/>
    </row>
    <row r="21" spans="1:9" ht="27.75" customHeight="1" x14ac:dyDescent="0.25">
      <c r="A21" s="12" t="s">
        <v>43</v>
      </c>
      <c r="B21" s="11">
        <f>+B23+B25</f>
        <v>6868543.1000000006</v>
      </c>
      <c r="C21" s="11">
        <f>SUM(C23:C25)</f>
        <v>6742901.1999999993</v>
      </c>
      <c r="D21" s="11">
        <f>+B21-C21</f>
        <v>125641.9000000013</v>
      </c>
      <c r="F21" s="2" t="s">
        <v>41</v>
      </c>
      <c r="G21" s="15">
        <v>2588.1</v>
      </c>
      <c r="H21" s="15">
        <v>2354.5</v>
      </c>
      <c r="I21" s="11">
        <f>+G21-H21</f>
        <v>233.59999999999991</v>
      </c>
    </row>
    <row r="22" spans="1:9" x14ac:dyDescent="0.25">
      <c r="A22" s="12"/>
      <c r="B22" s="11"/>
      <c r="C22" s="11"/>
      <c r="D22" s="11"/>
      <c r="E22" s="19"/>
      <c r="G22" s="11"/>
      <c r="H22" s="11"/>
      <c r="I22" s="11"/>
    </row>
    <row r="23" spans="1:9" x14ac:dyDescent="0.25">
      <c r="A23" s="14" t="s">
        <v>44</v>
      </c>
      <c r="B23" s="11">
        <v>8303367.9000000004</v>
      </c>
      <c r="C23" s="11">
        <v>8132303.2999999998</v>
      </c>
      <c r="D23" s="11">
        <f>+B23-C23</f>
        <v>171064.60000000056</v>
      </c>
      <c r="F23" s="12" t="s">
        <v>47</v>
      </c>
      <c r="G23" s="11">
        <v>1686.2</v>
      </c>
      <c r="H23" s="11">
        <v>1690.6</v>
      </c>
      <c r="I23" s="11">
        <f>+G23-H23</f>
        <v>-4.3999999999998636</v>
      </c>
    </row>
    <row r="24" spans="1:9" x14ac:dyDescent="0.25">
      <c r="A24" s="12"/>
      <c r="B24" s="11"/>
      <c r="C24" s="11"/>
      <c r="D24" s="11"/>
      <c r="E24" s="19"/>
      <c r="F24" s="12"/>
      <c r="G24" s="11"/>
      <c r="H24" s="11"/>
      <c r="I24" s="11"/>
    </row>
    <row r="25" spans="1:9" ht="17.25" x14ac:dyDescent="0.25">
      <c r="A25" s="12" t="s">
        <v>46</v>
      </c>
      <c r="B25" s="11">
        <v>-1434824.8</v>
      </c>
      <c r="C25" s="11">
        <v>-1389402.1</v>
      </c>
      <c r="D25" s="11">
        <f>+B25-C25</f>
        <v>-45422.699999999953</v>
      </c>
      <c r="F25" s="12" t="s">
        <v>45</v>
      </c>
      <c r="G25" s="27">
        <v>1166508.3999999999</v>
      </c>
      <c r="H25" s="27">
        <v>964864.1</v>
      </c>
      <c r="I25" s="28">
        <f>+G25-H25</f>
        <v>201644.29999999993</v>
      </c>
    </row>
    <row r="26" spans="1:9" x14ac:dyDescent="0.25">
      <c r="A26" s="12"/>
      <c r="B26" s="11"/>
      <c r="C26" s="11"/>
      <c r="D26" s="11"/>
      <c r="E26" s="19"/>
      <c r="G26" s="29"/>
      <c r="H26" s="29"/>
      <c r="I26" s="11"/>
    </row>
    <row r="27" spans="1:9" ht="18.75" x14ac:dyDescent="0.25">
      <c r="A27" s="12" t="s">
        <v>48</v>
      </c>
      <c r="B27" s="30">
        <v>217763.9</v>
      </c>
      <c r="C27" s="30">
        <v>161712.20000000001</v>
      </c>
      <c r="D27" s="11">
        <f>+B27-C27</f>
        <v>56051.699999999983</v>
      </c>
      <c r="E27" s="19"/>
      <c r="F27" s="40" t="s">
        <v>49</v>
      </c>
      <c r="G27" s="41">
        <f>SUM(G14:G26)</f>
        <v>3097263.0999999996</v>
      </c>
      <c r="H27" s="41">
        <f>SUM(H14:H26)</f>
        <v>2884657.6</v>
      </c>
      <c r="I27" s="41">
        <f>+G27-H27</f>
        <v>212605.49999999953</v>
      </c>
    </row>
    <row r="28" spans="1:9" x14ac:dyDescent="0.25">
      <c r="A28" s="12"/>
      <c r="B28" s="11"/>
      <c r="C28" s="11"/>
      <c r="D28" s="30"/>
      <c r="E28" s="19"/>
      <c r="G28" s="31"/>
      <c r="H28" s="31"/>
      <c r="I28" s="32"/>
    </row>
    <row r="29" spans="1:9" ht="16.5" x14ac:dyDescent="0.25">
      <c r="A29" s="12"/>
      <c r="B29" s="30"/>
      <c r="C29" s="30"/>
      <c r="D29" s="30"/>
      <c r="E29" s="19"/>
      <c r="F29" s="38" t="s">
        <v>50</v>
      </c>
      <c r="G29" s="19"/>
      <c r="H29" s="19"/>
      <c r="I29" s="19"/>
    </row>
    <row r="30" spans="1:9" x14ac:dyDescent="0.25">
      <c r="A30" s="12" t="s">
        <v>51</v>
      </c>
      <c r="B30" s="30">
        <v>34916.9</v>
      </c>
      <c r="C30" s="30">
        <v>35017.1</v>
      </c>
      <c r="D30" s="11">
        <f>+B30-C30</f>
        <v>-100.19999999999709</v>
      </c>
      <c r="E30" s="19"/>
    </row>
    <row r="31" spans="1:9" x14ac:dyDescent="0.25">
      <c r="A31" s="12"/>
      <c r="B31" s="30"/>
      <c r="C31" s="30"/>
      <c r="D31" s="30"/>
      <c r="E31" s="19"/>
      <c r="F31" s="12" t="s">
        <v>60</v>
      </c>
      <c r="G31" s="15">
        <v>2253992.7000000002</v>
      </c>
      <c r="H31" s="15">
        <v>2253992.7000000002</v>
      </c>
      <c r="I31" s="33">
        <f t="shared" ref="I31:I36" si="1">+G31-H31</f>
        <v>0</v>
      </c>
    </row>
    <row r="32" spans="1:9" x14ac:dyDescent="0.25">
      <c r="A32" s="12" t="s">
        <v>52</v>
      </c>
      <c r="B32" s="34">
        <v>0</v>
      </c>
      <c r="C32" s="34">
        <v>0</v>
      </c>
      <c r="D32" s="11">
        <f>+B32-C32</f>
        <v>0</v>
      </c>
      <c r="E32" s="19"/>
      <c r="F32" s="12" t="s">
        <v>61</v>
      </c>
      <c r="G32" s="15">
        <v>1676618.1</v>
      </c>
      <c r="H32" s="15">
        <v>1676618.1</v>
      </c>
      <c r="I32" s="33">
        <f t="shared" si="1"/>
        <v>0</v>
      </c>
    </row>
    <row r="33" spans="1:9" x14ac:dyDescent="0.25">
      <c r="A33" s="12"/>
      <c r="B33" s="30"/>
      <c r="C33" s="30"/>
      <c r="D33" s="30"/>
      <c r="E33" s="19"/>
      <c r="F33" s="12" t="s">
        <v>62</v>
      </c>
      <c r="G33" s="15">
        <v>113389.2</v>
      </c>
      <c r="H33" s="15">
        <v>113389.2</v>
      </c>
      <c r="I33" s="33">
        <f t="shared" si="1"/>
        <v>0</v>
      </c>
    </row>
    <row r="34" spans="1:9" x14ac:dyDescent="0.25">
      <c r="A34" s="12" t="s">
        <v>53</v>
      </c>
      <c r="B34" s="30">
        <v>3822.7</v>
      </c>
      <c r="C34" s="30">
        <v>4229.3</v>
      </c>
      <c r="D34" s="11">
        <f>+B34-C34</f>
        <v>-406.60000000000036</v>
      </c>
      <c r="E34" s="19"/>
      <c r="F34" s="12" t="s">
        <v>63</v>
      </c>
      <c r="G34" s="15">
        <v>11122.4</v>
      </c>
      <c r="H34" s="15">
        <v>11122.4</v>
      </c>
      <c r="I34" s="35">
        <f t="shared" si="1"/>
        <v>0</v>
      </c>
    </row>
    <row r="35" spans="1:9" x14ac:dyDescent="0.25">
      <c r="A35" s="12"/>
      <c r="B35" s="30"/>
      <c r="C35" s="30"/>
      <c r="D35" s="30"/>
      <c r="E35" s="19"/>
      <c r="F35" s="12" t="s">
        <v>64</v>
      </c>
      <c r="G35" s="15">
        <v>1051220.3</v>
      </c>
      <c r="H35" s="15">
        <v>586690.4</v>
      </c>
      <c r="I35" s="33">
        <f t="shared" si="1"/>
        <v>464529.9</v>
      </c>
    </row>
    <row r="36" spans="1:9" ht="17.25" x14ac:dyDescent="0.25">
      <c r="A36" s="12" t="s">
        <v>54</v>
      </c>
      <c r="B36" s="36">
        <v>694.6</v>
      </c>
      <c r="C36" s="36">
        <v>861.6</v>
      </c>
      <c r="D36" s="36">
        <f>+B36-C36</f>
        <v>-167</v>
      </c>
      <c r="E36" s="19"/>
      <c r="F36" s="12" t="s">
        <v>24</v>
      </c>
      <c r="G36" s="27">
        <v>64290</v>
      </c>
      <c r="H36" s="27">
        <v>464529.9</v>
      </c>
      <c r="I36" s="28">
        <f t="shared" si="1"/>
        <v>-400239.9</v>
      </c>
    </row>
    <row r="37" spans="1:9" x14ac:dyDescent="0.25">
      <c r="A37" s="12"/>
      <c r="B37" s="30"/>
      <c r="C37" s="30"/>
      <c r="D37" s="30"/>
      <c r="E37" s="19"/>
      <c r="G37" s="29"/>
    </row>
    <row r="38" spans="1:9" ht="18.75" x14ac:dyDescent="0.25">
      <c r="A38" s="12"/>
      <c r="B38" s="30"/>
      <c r="C38" s="30"/>
      <c r="D38" s="30"/>
      <c r="E38" s="19"/>
      <c r="F38" s="40" t="s">
        <v>55</v>
      </c>
      <c r="G38" s="41">
        <f>SUM(G31:G37)</f>
        <v>5170632.7</v>
      </c>
      <c r="H38" s="41">
        <f>SUM(H31:H37)</f>
        <v>5106342.7000000011</v>
      </c>
      <c r="I38" s="41">
        <f>+G38-H38</f>
        <v>64289.999999999069</v>
      </c>
    </row>
    <row r="39" spans="1:9" ht="16.5" x14ac:dyDescent="0.25">
      <c r="A39" s="12"/>
      <c r="B39" s="30"/>
      <c r="C39" s="30"/>
      <c r="D39" s="30"/>
      <c r="E39" s="19"/>
      <c r="F39" s="12"/>
      <c r="G39" s="42"/>
      <c r="H39" s="42"/>
      <c r="I39" s="42">
        <f>+G39-H39</f>
        <v>0</v>
      </c>
    </row>
    <row r="40" spans="1:9" ht="18.75" x14ac:dyDescent="0.25">
      <c r="A40" s="40" t="s">
        <v>56</v>
      </c>
      <c r="B40" s="43">
        <f>+B36+B34+B32+B30+B27+B21+B14+B12</f>
        <v>8267895.8000000007</v>
      </c>
      <c r="C40" s="43">
        <f>+C36+C34+C32+C30+C27+C21+C14+C12</f>
        <v>7991000.2999999998</v>
      </c>
      <c r="D40" s="43">
        <f>+B40-C40</f>
        <v>276895.50000000093</v>
      </c>
      <c r="E40" s="19"/>
      <c r="F40" s="40" t="s">
        <v>57</v>
      </c>
      <c r="G40" s="43">
        <f>+G27+G38</f>
        <v>8267895.7999999998</v>
      </c>
      <c r="H40" s="43">
        <f>+H27+H38</f>
        <v>7991000.3000000007</v>
      </c>
      <c r="I40" s="43">
        <f>+G40-H40</f>
        <v>276895.49999999907</v>
      </c>
    </row>
    <row r="41" spans="1:9" x14ac:dyDescent="0.25">
      <c r="C41" s="37"/>
      <c r="D41" s="37"/>
      <c r="E41" s="19"/>
    </row>
    <row r="42" spans="1:9" x14ac:dyDescent="0.25">
      <c r="B42" s="22"/>
    </row>
    <row r="43" spans="1:9" x14ac:dyDescent="0.25">
      <c r="B43" s="22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Header>&amp;C&amp;G</oddHeader>
    <oddFooter>&amp;C&amp;"Verdana,Normal"-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EDEB-0AFE-421F-86D4-CBCDBB2AC59B}">
  <dimension ref="A1:I144"/>
  <sheetViews>
    <sheetView workbookViewId="0">
      <selection sqref="A1:XFD1048576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70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44958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91594.5</v>
      </c>
    </row>
    <row r="13" spans="1:9" x14ac:dyDescent="0.25">
      <c r="A13" s="12" t="s">
        <v>6</v>
      </c>
      <c r="C13" s="81">
        <v>0</v>
      </c>
      <c r="G13" s="63"/>
      <c r="I13" s="64"/>
    </row>
    <row r="14" spans="1:9" x14ac:dyDescent="0.25">
      <c r="A14" s="12" t="s">
        <v>7</v>
      </c>
      <c r="C14" s="11">
        <v>5002.7</v>
      </c>
    </row>
    <row r="15" spans="1:9" ht="13.5" customHeight="1" x14ac:dyDescent="0.25">
      <c r="A15" s="12" t="s">
        <v>8</v>
      </c>
      <c r="C15" s="23">
        <v>3356</v>
      </c>
      <c r="G15" s="63"/>
    </row>
    <row r="16" spans="1:9" ht="13.5" customHeight="1" x14ac:dyDescent="0.25">
      <c r="A16" s="53"/>
      <c r="C16" s="13">
        <f>SUM(C12:C15)</f>
        <v>99953.2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6771.4</v>
      </c>
    </row>
    <row r="20" spans="1:4" ht="17.25" x14ac:dyDescent="0.25">
      <c r="A20" s="12" t="s">
        <v>11</v>
      </c>
      <c r="C20" s="23">
        <v>11917</v>
      </c>
    </row>
    <row r="21" spans="1:4" x14ac:dyDescent="0.25">
      <c r="A21" s="12"/>
      <c r="C21" s="13">
        <f>SUM(C19:C20)</f>
        <v>18688.400000000001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81264.799999999988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36299.300000000003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44965.499999999985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42556.5</v>
      </c>
    </row>
    <row r="33" spans="1:9" x14ac:dyDescent="0.25">
      <c r="A33" s="12" t="s">
        <v>17</v>
      </c>
      <c r="C33" s="11">
        <v>29.8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6404.6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1672.4</v>
      </c>
    </row>
    <row r="39" spans="1:9" x14ac:dyDescent="0.25">
      <c r="A39" s="12" t="s">
        <v>21</v>
      </c>
      <c r="C39" s="11">
        <v>886.6</v>
      </c>
    </row>
    <row r="40" spans="1:9" x14ac:dyDescent="0.25">
      <c r="A40" s="12" t="s">
        <v>22</v>
      </c>
      <c r="C40" s="11">
        <v>12007.2</v>
      </c>
    </row>
    <row r="41" spans="1:9" ht="17.25" x14ac:dyDescent="0.25">
      <c r="A41" s="12" t="s">
        <v>23</v>
      </c>
      <c r="C41" s="23">
        <v>18803.599999999999</v>
      </c>
      <c r="D41" s="29"/>
    </row>
    <row r="42" spans="1:9" x14ac:dyDescent="0.25">
      <c r="A42" s="12"/>
      <c r="C42" s="11">
        <f>SUM(C38:C41)</f>
        <v>33369.800000000003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60586.599999999991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80"/>
      <c r="C46" s="11"/>
    </row>
    <row r="47" spans="1:9" s="12" customFormat="1" ht="17.25" x14ac:dyDescent="0.25">
      <c r="A47" s="12" t="s">
        <v>26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27</v>
      </c>
      <c r="B49" s="50"/>
      <c r="C49" s="78">
        <f>+C44+C47</f>
        <v>60586.599999999991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D6B0-039C-486C-8C06-23FC1C83D0F7}">
  <dimension ref="A1:I45"/>
  <sheetViews>
    <sheetView zoomScale="85" zoomScaleNormal="8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71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3" t="s">
        <v>30</v>
      </c>
      <c r="C9" s="93"/>
      <c r="D9" s="93"/>
      <c r="G9" s="93" t="s">
        <v>30</v>
      </c>
      <c r="H9" s="93"/>
      <c r="I9" s="93"/>
    </row>
    <row r="10" spans="1:9" s="3" customFormat="1" ht="33" x14ac:dyDescent="0.25">
      <c r="A10" s="38" t="s">
        <v>31</v>
      </c>
      <c r="B10" s="44" t="s">
        <v>72</v>
      </c>
      <c r="C10" s="44" t="s">
        <v>68</v>
      </c>
      <c r="D10" s="44" t="s">
        <v>32</v>
      </c>
      <c r="F10" s="38" t="s">
        <v>33</v>
      </c>
      <c r="G10" s="44" t="s">
        <v>72</v>
      </c>
      <c r="H10" s="44" t="s">
        <v>68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635902.30000000005</v>
      </c>
      <c r="C12" s="13">
        <v>576942.4</v>
      </c>
      <c r="D12" s="13">
        <f>+B12-C12</f>
        <v>58959.900000000023</v>
      </c>
      <c r="F12" s="14" t="s">
        <v>65</v>
      </c>
      <c r="G12" s="15">
        <f>+G14+G15</f>
        <v>876900.5</v>
      </c>
      <c r="H12" s="15">
        <f>+H14+H15</f>
        <v>868599.39999999991</v>
      </c>
      <c r="I12" s="18">
        <f>+G12-H12</f>
        <v>8301.1000000000931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569374.20000000007</v>
      </c>
      <c r="C14" s="17">
        <f>SUM(C16:C20)</f>
        <v>565212.16020327993</v>
      </c>
      <c r="D14" s="17">
        <f>+B14-C14</f>
        <v>4162.0397967201425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875860.8</v>
      </c>
      <c r="H15" s="11">
        <v>867559.7</v>
      </c>
      <c r="I15" s="18">
        <f>+G15-H15</f>
        <v>8301.1000000000931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11">
        <v>839.3</v>
      </c>
      <c r="C17" s="21">
        <v>825.86223994000011</v>
      </c>
      <c r="D17" s="11">
        <f>+B17-C17</f>
        <v>13.437760059999846</v>
      </c>
      <c r="E17" s="19"/>
      <c r="F17" s="1" t="s">
        <v>35</v>
      </c>
      <c r="G17" s="11">
        <v>1038927</v>
      </c>
      <c r="H17" s="11">
        <v>1032155.6</v>
      </c>
      <c r="I17" s="11">
        <f>+G17-H17</f>
        <v>6771.4000000000233</v>
      </c>
    </row>
    <row r="18" spans="1:9" ht="16.5" x14ac:dyDescent="0.3">
      <c r="A18" s="12" t="s">
        <v>73</v>
      </c>
      <c r="B18" s="11">
        <v>568534.9</v>
      </c>
      <c r="C18" s="21">
        <v>564386.29796333995</v>
      </c>
      <c r="D18" s="11">
        <f>+B18-C18</f>
        <v>4148.6020366600715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38</v>
      </c>
      <c r="G20" s="21">
        <v>36091.199999999997</v>
      </c>
      <c r="H20" s="11">
        <v>25725.4</v>
      </c>
      <c r="I20" s="18">
        <f>+G20-H20</f>
        <v>10365.799999999996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v>6881956</v>
      </c>
      <c r="C22" s="11">
        <f>SUM(C24:C26)</f>
        <v>6868543.1000000006</v>
      </c>
      <c r="D22" s="11">
        <f>+B22-C22</f>
        <v>13412.899999999441</v>
      </c>
      <c r="F22" s="2" t="s">
        <v>41</v>
      </c>
      <c r="G22" s="15">
        <v>2834.3</v>
      </c>
      <c r="H22" s="15">
        <v>2588.1</v>
      </c>
      <c r="I22" s="18">
        <f>+G22-H22</f>
        <v>246.20000000000027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8351557.9000000004</v>
      </c>
      <c r="C24" s="11">
        <v>8303367.9000000004</v>
      </c>
      <c r="D24" s="11">
        <f>+B24-C24</f>
        <v>48190</v>
      </c>
      <c r="F24" s="12" t="s">
        <v>47</v>
      </c>
      <c r="G24" s="11">
        <v>1768.1</v>
      </c>
      <c r="H24" s="11">
        <v>1686.2</v>
      </c>
      <c r="I24" s="18">
        <f>+G24-H24</f>
        <v>81.899999999999864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46</v>
      </c>
      <c r="B26" s="11">
        <v>-1469601.9</v>
      </c>
      <c r="C26" s="11">
        <v>-1434824.8</v>
      </c>
      <c r="D26" s="11">
        <f>+B26-C26</f>
        <v>-34777.09999999986</v>
      </c>
      <c r="F26" s="12" t="s">
        <v>45</v>
      </c>
      <c r="G26" s="27">
        <v>1245080.8</v>
      </c>
      <c r="H26" s="27">
        <v>1166508.3999999999</v>
      </c>
      <c r="I26" s="41">
        <f>+G26-H26</f>
        <v>78572.40000000014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305754.59999999998</v>
      </c>
      <c r="C28" s="30">
        <v>217763.9</v>
      </c>
      <c r="D28" s="11">
        <f>+B28-C28</f>
        <v>87990.699999999983</v>
      </c>
      <c r="E28" s="19"/>
      <c r="F28" s="40" t="s">
        <v>49</v>
      </c>
      <c r="G28" s="83">
        <f>SUM(G14:G27)</f>
        <v>3201601.9000000004</v>
      </c>
      <c r="H28" s="41">
        <f>SUM(H14:H27)</f>
        <v>3097263.0999999996</v>
      </c>
      <c r="I28" s="41">
        <f>+G28-H28</f>
        <v>104338.80000000075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34874.5</v>
      </c>
      <c r="C31" s="30">
        <v>34916.9</v>
      </c>
      <c r="D31" s="11">
        <f>+B31-C31</f>
        <v>-42.400000000001455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2253992.7000000002</v>
      </c>
      <c r="H32" s="15">
        <v>2253992.7000000002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2141148</v>
      </c>
      <c r="H33" s="15">
        <v>1676618.1</v>
      </c>
      <c r="I33" s="33">
        <f>+G33-H33</f>
        <v>464529.89999999991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4278.8</v>
      </c>
      <c r="C35" s="30">
        <v>3822.7</v>
      </c>
      <c r="D35" s="11">
        <f>+B35-C35</f>
        <v>456.10000000000036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1051220.3</v>
      </c>
      <c r="I36" s="33">
        <f t="shared" si="1"/>
        <v>-464529.9</v>
      </c>
    </row>
    <row r="37" spans="1:9" ht="17.25" x14ac:dyDescent="0.25">
      <c r="A37" s="12" t="s">
        <v>54</v>
      </c>
      <c r="B37" s="36">
        <v>680.8</v>
      </c>
      <c r="C37" s="36">
        <v>694.6</v>
      </c>
      <c r="D37" s="36">
        <f>+B37-C37</f>
        <v>-13.800000000000068</v>
      </c>
      <c r="E37" s="19"/>
      <c r="F37" s="12" t="s">
        <v>24</v>
      </c>
      <c r="G37" s="84">
        <v>124876.6</v>
      </c>
      <c r="H37" s="27">
        <v>64290</v>
      </c>
      <c r="I37" s="28">
        <f t="shared" si="1"/>
        <v>60586.600000000006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5231219.3000000007</v>
      </c>
      <c r="H39" s="41">
        <f>SUM(H32:H38)</f>
        <v>5170632.7</v>
      </c>
      <c r="I39" s="41">
        <f>+G39-H39</f>
        <v>60586.600000000559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56</v>
      </c>
      <c r="B41" s="43">
        <f>+B37+B35+B33+B31+B28+B22+B14+B12</f>
        <v>8432821.2000000011</v>
      </c>
      <c r="C41" s="43">
        <f>+C37+C35+C33+C31+C28+C22+C14+C12</f>
        <v>8267895.7602032805</v>
      </c>
      <c r="D41" s="43">
        <f>+B41-C41</f>
        <v>164925.43979672063</v>
      </c>
      <c r="E41" s="19"/>
      <c r="F41" s="40" t="s">
        <v>57</v>
      </c>
      <c r="G41" s="43">
        <f>+G28+G39</f>
        <v>8432821.2000000011</v>
      </c>
      <c r="H41" s="43">
        <f>+H28+H39</f>
        <v>8267895.7999999998</v>
      </c>
      <c r="I41" s="43">
        <f>+G41-H41</f>
        <v>164925.4000000013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4579-3D9A-4D06-BB62-334D973164A6}">
  <dimension ref="A1:I144"/>
  <sheetViews>
    <sheetView topLeftCell="A7" workbookViewId="0">
      <selection activeCell="C51" sqref="C51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74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44986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88221.9</v>
      </c>
    </row>
    <row r="13" spans="1:9" x14ac:dyDescent="0.25">
      <c r="A13" s="12" t="s">
        <v>6</v>
      </c>
      <c r="C13" s="81">
        <v>-0.3</v>
      </c>
      <c r="G13" s="63"/>
      <c r="I13" s="64"/>
    </row>
    <row r="14" spans="1:9" x14ac:dyDescent="0.25">
      <c r="A14" s="12" t="s">
        <v>7</v>
      </c>
      <c r="C14" s="11">
        <v>5602.6</v>
      </c>
    </row>
    <row r="15" spans="1:9" ht="13.5" customHeight="1" x14ac:dyDescent="0.25">
      <c r="A15" s="12" t="s">
        <v>8</v>
      </c>
      <c r="C15" s="23">
        <v>2486.6999999999998</v>
      </c>
      <c r="G15" s="63"/>
    </row>
    <row r="16" spans="1:9" ht="13.5" customHeight="1" x14ac:dyDescent="0.25">
      <c r="A16" s="53"/>
      <c r="C16" s="13">
        <f>SUM(C12:C15)</f>
        <v>96310.9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7496.8</v>
      </c>
    </row>
    <row r="20" spans="1:4" ht="17.25" x14ac:dyDescent="0.25">
      <c r="A20" s="12" t="s">
        <v>11</v>
      </c>
      <c r="C20" s="23">
        <v>14585.9</v>
      </c>
    </row>
    <row r="21" spans="1:4" x14ac:dyDescent="0.25">
      <c r="A21" s="12"/>
      <c r="C21" s="13">
        <f>SUM(C19:C20)</f>
        <v>22082.7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74228.2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50676.5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23551.699999999997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41996.7</v>
      </c>
    </row>
    <row r="33" spans="1:9" x14ac:dyDescent="0.25">
      <c r="A33" s="12" t="s">
        <v>17</v>
      </c>
      <c r="C33" s="11">
        <v>-183.1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21182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1795.7</v>
      </c>
    </row>
    <row r="39" spans="1:9" x14ac:dyDescent="0.25">
      <c r="A39" s="12" t="s">
        <v>21</v>
      </c>
      <c r="C39" s="11">
        <v>832.9</v>
      </c>
    </row>
    <row r="40" spans="1:9" x14ac:dyDescent="0.25">
      <c r="A40" s="12" t="s">
        <v>22</v>
      </c>
      <c r="C40" s="11">
        <v>15449.1</v>
      </c>
    </row>
    <row r="41" spans="1:9" ht="17.25" x14ac:dyDescent="0.25">
      <c r="A41" s="12" t="s">
        <v>23</v>
      </c>
      <c r="C41" s="23">
        <v>7424.7</v>
      </c>
      <c r="D41" s="29"/>
    </row>
    <row r="42" spans="1:9" x14ac:dyDescent="0.25">
      <c r="A42" s="12"/>
      <c r="C42" s="11">
        <f>SUM(C38:C41)</f>
        <v>25502.400000000001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61044.899999999987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80"/>
      <c r="C46" s="11"/>
    </row>
    <row r="47" spans="1:9" s="12" customFormat="1" ht="17.25" x14ac:dyDescent="0.25">
      <c r="A47" s="12" t="s">
        <v>26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27</v>
      </c>
      <c r="B49" s="50"/>
      <c r="C49" s="78">
        <f>+C44+C47</f>
        <v>61044.899999999987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5B7A-4EDA-4873-8445-15C6C2652C31}">
  <dimension ref="A1:I45"/>
  <sheetViews>
    <sheetView topLeftCell="A28" zoomScale="85" zoomScaleNormal="85" workbookViewId="0">
      <selection activeCell="F21" sqref="F21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75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3" t="s">
        <v>30</v>
      </c>
      <c r="C9" s="93"/>
      <c r="D9" s="93"/>
      <c r="G9" s="93" t="s">
        <v>30</v>
      </c>
      <c r="H9" s="93"/>
      <c r="I9" s="93"/>
    </row>
    <row r="10" spans="1:9" s="3" customFormat="1" ht="33" x14ac:dyDescent="0.25">
      <c r="A10" s="38" t="s">
        <v>31</v>
      </c>
      <c r="B10" s="44" t="s">
        <v>76</v>
      </c>
      <c r="C10" s="44" t="s">
        <v>72</v>
      </c>
      <c r="D10" s="44" t="s">
        <v>32</v>
      </c>
      <c r="F10" s="38" t="s">
        <v>33</v>
      </c>
      <c r="G10" s="44" t="s">
        <v>76</v>
      </c>
      <c r="H10" s="44" t="s">
        <v>72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271850.40000000002</v>
      </c>
      <c r="C12" s="13">
        <v>635902.30000000005</v>
      </c>
      <c r="D12" s="13">
        <f>+B12-C12</f>
        <v>-364051.9</v>
      </c>
      <c r="F12" s="14" t="s">
        <v>65</v>
      </c>
      <c r="G12" s="15">
        <f>+G14+G15</f>
        <v>877194.79999999993</v>
      </c>
      <c r="H12" s="15">
        <f>+H14+H15</f>
        <v>876900.5</v>
      </c>
      <c r="I12" s="18">
        <f>+G12-H12</f>
        <v>294.29999999993015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599127.80000000005</v>
      </c>
      <c r="C14" s="17">
        <f>SUM(C16:C20)</f>
        <v>569374.20000000007</v>
      </c>
      <c r="D14" s="17">
        <f>+B14-C14</f>
        <v>29753.599999999977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876155.1</v>
      </c>
      <c r="H15" s="11">
        <v>875860.8</v>
      </c>
      <c r="I15" s="18">
        <f>+G15-H15</f>
        <v>294.29999999993015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11">
        <v>598271.9</v>
      </c>
      <c r="C17" s="11">
        <v>839.3</v>
      </c>
      <c r="D17" s="11">
        <f>+B17-C17</f>
        <v>597432.6</v>
      </c>
      <c r="E17" s="19"/>
      <c r="F17" s="1" t="s">
        <v>35</v>
      </c>
      <c r="G17" s="11">
        <v>1046423.8</v>
      </c>
      <c r="H17" s="11">
        <v>1038927</v>
      </c>
      <c r="I17" s="11">
        <f>+G17-H17</f>
        <v>7496.8000000000466</v>
      </c>
    </row>
    <row r="18" spans="1:9" ht="16.5" x14ac:dyDescent="0.3">
      <c r="A18" s="12" t="s">
        <v>73</v>
      </c>
      <c r="B18" s="11">
        <v>855.9</v>
      </c>
      <c r="C18" s="11">
        <v>568534.9</v>
      </c>
      <c r="D18" s="11">
        <f>+B18-C18</f>
        <v>-567679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38</v>
      </c>
      <c r="G20" s="21">
        <v>40930.199999999997</v>
      </c>
      <c r="H20" s="21">
        <v>36091.199999999997</v>
      </c>
      <c r="I20" s="18">
        <f>+G20-H20</f>
        <v>4839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v>7285346.7000000002</v>
      </c>
      <c r="C22" s="11">
        <f>SUM(C24:C26)</f>
        <v>6881956</v>
      </c>
      <c r="D22" s="11">
        <f>+B22-C22</f>
        <v>403390.70000000019</v>
      </c>
      <c r="F22" s="2" t="s">
        <v>41</v>
      </c>
      <c r="G22" s="15">
        <v>3025.4</v>
      </c>
      <c r="H22" s="15">
        <v>2834.3</v>
      </c>
      <c r="I22" s="18">
        <f>+G22-H22</f>
        <v>191.09999999999991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8804109.9000000004</v>
      </c>
      <c r="C24" s="11">
        <v>8351557.9000000004</v>
      </c>
      <c r="D24" s="11">
        <f>+B24-C24</f>
        <v>452552</v>
      </c>
      <c r="F24" s="12" t="s">
        <v>47</v>
      </c>
      <c r="G24" s="11">
        <v>1765.6</v>
      </c>
      <c r="H24" s="11">
        <v>1768.1</v>
      </c>
      <c r="I24" s="18">
        <f>+G24-H24</f>
        <v>-2.5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46</v>
      </c>
      <c r="B26" s="11">
        <v>-1518763.2</v>
      </c>
      <c r="C26" s="11">
        <v>-1469601.9</v>
      </c>
      <c r="D26" s="11">
        <f>+B26-C26</f>
        <v>-49161.300000000047</v>
      </c>
      <c r="F26" s="12" t="s">
        <v>45</v>
      </c>
      <c r="G26" s="27">
        <v>1222751</v>
      </c>
      <c r="H26" s="27">
        <v>1245080.8</v>
      </c>
      <c r="I26" s="41">
        <f>+G26-H26</f>
        <v>-22329.800000000047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289090.7</v>
      </c>
      <c r="C28" s="30">
        <v>305754.59999999998</v>
      </c>
      <c r="D28" s="11">
        <f>+B28-C28</f>
        <v>-16663.899999999965</v>
      </c>
      <c r="E28" s="19"/>
      <c r="F28" s="40" t="s">
        <v>49</v>
      </c>
      <c r="G28" s="83">
        <f>SUM(G14:G27)</f>
        <v>3192090.8</v>
      </c>
      <c r="H28" s="41">
        <f>SUM(H14:H27)</f>
        <v>3201601.9000000004</v>
      </c>
      <c r="I28" s="41">
        <f>+G28-H28</f>
        <v>-9511.1000000005588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34714.5</v>
      </c>
      <c r="C31" s="30">
        <v>34874.5</v>
      </c>
      <c r="D31" s="11">
        <f>+B31-C31</f>
        <v>-160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2253992.7000000002</v>
      </c>
      <c r="I32" s="33">
        <f>+G32-H32</f>
        <v>139359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2141148</v>
      </c>
      <c r="I33" s="33">
        <f>+G33-H33</f>
        <v>-139359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3711.6</v>
      </c>
      <c r="C35" s="30">
        <v>4278.8</v>
      </c>
      <c r="D35" s="11">
        <f>+B35-C35</f>
        <v>-567.20000000000027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513.29999999999995</v>
      </c>
      <c r="C37" s="36">
        <v>680.8</v>
      </c>
      <c r="D37" s="36">
        <f>+B37-C37</f>
        <v>-167.5</v>
      </c>
      <c r="E37" s="19"/>
      <c r="F37" s="12" t="s">
        <v>24</v>
      </c>
      <c r="G37" s="84">
        <v>185921.5</v>
      </c>
      <c r="H37" s="84">
        <v>124876.6</v>
      </c>
      <c r="I37" s="28">
        <f t="shared" si="1"/>
        <v>61044.899999999994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5292264.2000000011</v>
      </c>
      <c r="H39" s="41">
        <f>SUM(H32:H38)</f>
        <v>5231219.3000000007</v>
      </c>
      <c r="I39" s="41">
        <f>+G39-H39</f>
        <v>61044.900000000373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56</v>
      </c>
      <c r="B41" s="43">
        <f>+B37+B35+B33+B31+B28+B22+B14+B12</f>
        <v>8484355</v>
      </c>
      <c r="C41" s="43">
        <f>+C37+C35+C33+C31+C28+C22+C14+C12</f>
        <v>8432821.2000000011</v>
      </c>
      <c r="D41" s="43">
        <f>+B41-C41</f>
        <v>51533.799999998882</v>
      </c>
      <c r="E41" s="19"/>
      <c r="F41" s="40" t="s">
        <v>57</v>
      </c>
      <c r="G41" s="43">
        <f>+G28+G39</f>
        <v>8484355</v>
      </c>
      <c r="H41" s="43">
        <f>+H28+H39</f>
        <v>8432821.2000000011</v>
      </c>
      <c r="I41" s="43">
        <f>+G41-H41</f>
        <v>51533.799999998882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AABA-9BE2-415E-8E99-71ACFF0872CE}">
  <dimension ref="A1:I144"/>
  <sheetViews>
    <sheetView workbookViewId="0">
      <selection sqref="A1:XFD1048576"/>
    </sheetView>
  </sheetViews>
  <sheetFormatPr baseColWidth="10" defaultColWidth="8" defaultRowHeight="15" x14ac:dyDescent="0.25"/>
  <cols>
    <col min="1" max="1" width="87" style="6" customWidth="1"/>
    <col min="2" max="2" width="6.7109375" style="88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77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45017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103049.7</v>
      </c>
    </row>
    <row r="13" spans="1:9" x14ac:dyDescent="0.25">
      <c r="A13" s="12" t="s">
        <v>6</v>
      </c>
      <c r="C13" s="11">
        <v>-0.4</v>
      </c>
      <c r="G13" s="63"/>
      <c r="I13" s="64"/>
    </row>
    <row r="14" spans="1:9" x14ac:dyDescent="0.25">
      <c r="A14" s="12" t="s">
        <v>7</v>
      </c>
      <c r="C14" s="11">
        <v>5780.2</v>
      </c>
    </row>
    <row r="15" spans="1:9" ht="13.5" customHeight="1" x14ac:dyDescent="0.25">
      <c r="A15" s="12" t="s">
        <v>8</v>
      </c>
      <c r="C15" s="23">
        <v>1000</v>
      </c>
      <c r="G15" s="63"/>
    </row>
    <row r="16" spans="1:9" ht="13.5" customHeight="1" x14ac:dyDescent="0.25">
      <c r="A16" s="53"/>
      <c r="C16" s="13">
        <f>SUM(C12:C15)</f>
        <v>109829.5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7222.9</v>
      </c>
    </row>
    <row r="20" spans="1:4" ht="17.25" x14ac:dyDescent="0.25">
      <c r="A20" s="12" t="s">
        <v>11</v>
      </c>
      <c r="C20" s="23">
        <v>12437.1</v>
      </c>
    </row>
    <row r="21" spans="1:4" x14ac:dyDescent="0.25">
      <c r="A21" s="12"/>
      <c r="C21" s="13">
        <f>SUM(C19:C20)</f>
        <v>19660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90169.5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67155.7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23013.800000000003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17448.7</v>
      </c>
    </row>
    <row r="33" spans="1:9" x14ac:dyDescent="0.25">
      <c r="A33" s="12" t="s">
        <v>17</v>
      </c>
      <c r="C33" s="11">
        <v>474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7467.2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1716.6</v>
      </c>
    </row>
    <row r="39" spans="1:9" x14ac:dyDescent="0.25">
      <c r="A39" s="12" t="s">
        <v>21</v>
      </c>
      <c r="C39" s="11">
        <v>840.1</v>
      </c>
    </row>
    <row r="40" spans="1:9" x14ac:dyDescent="0.25">
      <c r="A40" s="12" t="s">
        <v>22</v>
      </c>
      <c r="C40" s="11">
        <v>12799.8</v>
      </c>
    </row>
    <row r="41" spans="1:9" ht="17.25" x14ac:dyDescent="0.25">
      <c r="A41" s="12" t="s">
        <v>23</v>
      </c>
      <c r="C41" s="23">
        <v>7427.6</v>
      </c>
      <c r="D41" s="29"/>
    </row>
    <row r="42" spans="1:9" x14ac:dyDescent="0.25">
      <c r="A42" s="12"/>
      <c r="C42" s="11">
        <f>SUM(C38:C41)</f>
        <v>22784.1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25619.599999999999</v>
      </c>
      <c r="D44" s="12"/>
    </row>
    <row r="45" spans="1:9" s="12" customFormat="1" x14ac:dyDescent="0.25">
      <c r="B45" s="88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88"/>
      <c r="C46" s="11"/>
    </row>
    <row r="47" spans="1:9" s="12" customFormat="1" ht="17.25" x14ac:dyDescent="0.25">
      <c r="A47" s="12" t="s">
        <v>26</v>
      </c>
      <c r="B47" s="88"/>
      <c r="C47" s="23">
        <v>0</v>
      </c>
      <c r="E47" s="76"/>
    </row>
    <row r="48" spans="1:9" s="12" customFormat="1" x14ac:dyDescent="0.25">
      <c r="A48" s="57"/>
      <c r="B48" s="88"/>
      <c r="C48" s="11"/>
    </row>
    <row r="49" spans="1:3" s="12" customFormat="1" ht="17.25" x14ac:dyDescent="0.25">
      <c r="A49" s="12" t="s">
        <v>27</v>
      </c>
      <c r="B49" s="50"/>
      <c r="C49" s="78">
        <f>+C44+C47</f>
        <v>25619.599999999999</v>
      </c>
    </row>
    <row r="50" spans="1:3" s="12" customFormat="1" x14ac:dyDescent="0.25">
      <c r="B50" s="88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8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4237-2591-409A-87A2-16524ED32E86}">
  <dimension ref="A1:I45"/>
  <sheetViews>
    <sheetView topLeftCell="C2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78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3" t="s">
        <v>30</v>
      </c>
      <c r="C9" s="93"/>
      <c r="D9" s="93"/>
      <c r="G9" s="93" t="s">
        <v>30</v>
      </c>
      <c r="H9" s="93"/>
      <c r="I9" s="93"/>
    </row>
    <row r="10" spans="1:9" s="3" customFormat="1" ht="33" x14ac:dyDescent="0.25">
      <c r="A10" s="38" t="s">
        <v>31</v>
      </c>
      <c r="B10" s="44" t="s">
        <v>79</v>
      </c>
      <c r="C10" s="44" t="s">
        <v>76</v>
      </c>
      <c r="D10" s="44" t="s">
        <v>32</v>
      </c>
      <c r="F10" s="38" t="s">
        <v>33</v>
      </c>
      <c r="G10" s="44" t="s">
        <v>79</v>
      </c>
      <c r="H10" s="44" t="s">
        <v>76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253502.4</v>
      </c>
      <c r="C12" s="13">
        <v>271850.40000000002</v>
      </c>
      <c r="D12" s="13">
        <f>+B12-C12</f>
        <v>-18348.000000000029</v>
      </c>
      <c r="F12" s="14" t="s">
        <v>65</v>
      </c>
      <c r="G12" s="15">
        <f>+G14+G15</f>
        <v>888552.2</v>
      </c>
      <c r="H12" s="15">
        <f>+H14+H15</f>
        <v>877194.79999999993</v>
      </c>
      <c r="I12" s="18">
        <f>+G12-H12</f>
        <v>11357.400000000023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611660</v>
      </c>
      <c r="C14" s="17">
        <f>SUM(C16:C20)</f>
        <v>599127.80000000005</v>
      </c>
      <c r="D14" s="17">
        <f>+B14-C14</f>
        <v>12532.199999999953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887512.5</v>
      </c>
      <c r="H15" s="11">
        <v>876155.1</v>
      </c>
      <c r="I15" s="18">
        <f>+G15-H15</f>
        <v>11357.400000000023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39</v>
      </c>
      <c r="B17" s="11">
        <v>610798.6</v>
      </c>
      <c r="C17" s="11">
        <v>598271.9</v>
      </c>
      <c r="D17" s="11">
        <f>+B17-C17</f>
        <v>12526.699999999953</v>
      </c>
      <c r="E17" s="19"/>
      <c r="F17" s="89" t="s">
        <v>35</v>
      </c>
      <c r="G17" s="11">
        <v>994056.4</v>
      </c>
      <c r="H17" s="11">
        <v>1046423.8</v>
      </c>
      <c r="I17" s="11">
        <f>+G17-H17</f>
        <v>-52367.400000000023</v>
      </c>
    </row>
    <row r="18" spans="1:9" ht="16.5" x14ac:dyDescent="0.3">
      <c r="A18" s="12" t="s">
        <v>73</v>
      </c>
      <c r="B18" s="11">
        <v>861.4</v>
      </c>
      <c r="C18" s="11">
        <v>855.9</v>
      </c>
      <c r="D18" s="11">
        <f>+B18-C18</f>
        <v>5.5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38</v>
      </c>
      <c r="G20" s="21">
        <v>48882.3</v>
      </c>
      <c r="H20" s="21">
        <v>40930.199999999997</v>
      </c>
      <c r="I20" s="18">
        <f>+G20-H20</f>
        <v>7952.1000000000058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f>SUM(B24:B26)</f>
        <v>7236761.7999999989</v>
      </c>
      <c r="C22" s="11">
        <f>SUM(C24:C26)</f>
        <v>7285346.7000000002</v>
      </c>
      <c r="D22" s="11">
        <f>+B22-C22</f>
        <v>-48584.900000001304</v>
      </c>
      <c r="F22" s="90" t="s">
        <v>41</v>
      </c>
      <c r="G22" s="15">
        <v>3234.1</v>
      </c>
      <c r="H22" s="15">
        <v>3025.4</v>
      </c>
      <c r="I22" s="18">
        <f>+G22-H22</f>
        <v>208.69999999999982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8821444.6999999993</v>
      </c>
      <c r="C24" s="11">
        <v>8804109.9000000004</v>
      </c>
      <c r="D24" s="11">
        <f>+B24-C24</f>
        <v>17334.799999998882</v>
      </c>
      <c r="F24" s="12" t="s">
        <v>47</v>
      </c>
      <c r="G24" s="11">
        <v>1783.1</v>
      </c>
      <c r="H24" s="11">
        <v>1765.6</v>
      </c>
      <c r="I24" s="18">
        <f>+G24-H24</f>
        <v>17.5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46</v>
      </c>
      <c r="B26" s="11">
        <v>-1584682.9</v>
      </c>
      <c r="C26" s="11">
        <v>-1518763.2</v>
      </c>
      <c r="D26" s="11">
        <f>+B26-C26</f>
        <v>-65919.699999999953</v>
      </c>
      <c r="F26" s="12" t="s">
        <v>45</v>
      </c>
      <c r="G26" s="27">
        <v>1185743.8</v>
      </c>
      <c r="H26" s="27">
        <v>1222751</v>
      </c>
      <c r="I26" s="27">
        <f>+G26-H26</f>
        <v>-37007.199999999953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300082.90000000002</v>
      </c>
      <c r="C28" s="30">
        <v>289090.7</v>
      </c>
      <c r="D28" s="11">
        <f>+B28-C28</f>
        <v>10992.200000000012</v>
      </c>
      <c r="E28" s="19"/>
      <c r="F28" s="40" t="s">
        <v>49</v>
      </c>
      <c r="G28" s="83">
        <f>SUM(G14:G27)</f>
        <v>3122251.9000000004</v>
      </c>
      <c r="H28" s="41">
        <f>SUM(H14:H27)</f>
        <v>3192090.8</v>
      </c>
      <c r="I28" s="27">
        <f>+G28-H28</f>
        <v>-69838.899999999441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34622.400000000001</v>
      </c>
      <c r="C31" s="30">
        <v>34714.5</v>
      </c>
      <c r="D31" s="11">
        <f>+B31-C31</f>
        <v>-92.099999999998545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3160.5</v>
      </c>
      <c r="C35" s="30">
        <v>3711.6</v>
      </c>
      <c r="D35" s="11">
        <f>+B35-C35</f>
        <v>-551.09999999999991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345.7</v>
      </c>
      <c r="C37" s="36">
        <v>513.29999999999995</v>
      </c>
      <c r="D37" s="36">
        <f>+B37-C37</f>
        <v>-167.59999999999997</v>
      </c>
      <c r="E37" s="19"/>
      <c r="F37" s="12" t="s">
        <v>24</v>
      </c>
      <c r="G37" s="84">
        <v>211541.1</v>
      </c>
      <c r="H37" s="84">
        <v>185921.5</v>
      </c>
      <c r="I37" s="28">
        <f t="shared" si="1"/>
        <v>25619.600000000006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5317883.8000000007</v>
      </c>
      <c r="H39" s="41">
        <f>SUM(H32:H38)</f>
        <v>5292264.2000000011</v>
      </c>
      <c r="I39" s="27">
        <f>+G39-H39</f>
        <v>25619.599999999627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80</v>
      </c>
      <c r="B41" s="43">
        <f>+B37+B35+B33+B31+B28+B22+B14+B12</f>
        <v>8440135.6999999993</v>
      </c>
      <c r="C41" s="43">
        <f>+C37+C35+C33+C31+C28+C22+C14+C12</f>
        <v>8484355</v>
      </c>
      <c r="D41" s="43">
        <f>+B41-C41</f>
        <v>-44219.300000000745</v>
      </c>
      <c r="E41" s="19"/>
      <c r="F41" s="40" t="s">
        <v>57</v>
      </c>
      <c r="G41" s="43">
        <f>+G28+G39</f>
        <v>8440135.7000000011</v>
      </c>
      <c r="H41" s="43">
        <f>+H28+H39</f>
        <v>8484355</v>
      </c>
      <c r="I41" s="78">
        <f>+G41-H41</f>
        <v>-44219.299999998882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0220-E019-49F4-B934-2339F66DE19C}">
  <dimension ref="A1:I144"/>
  <sheetViews>
    <sheetView workbookViewId="0">
      <selection activeCell="C26" sqref="C26"/>
    </sheetView>
  </sheetViews>
  <sheetFormatPr baseColWidth="10" defaultColWidth="8" defaultRowHeight="15" x14ac:dyDescent="0.25"/>
  <cols>
    <col min="1" max="1" width="87" style="6" customWidth="1"/>
    <col min="2" max="2" width="6.7109375" style="91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81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45047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121210.3</v>
      </c>
    </row>
    <row r="13" spans="1:9" x14ac:dyDescent="0.25">
      <c r="A13" s="12" t="s">
        <v>6</v>
      </c>
      <c r="C13" s="11">
        <v>-0.3</v>
      </c>
      <c r="G13" s="63"/>
      <c r="I13" s="64"/>
    </row>
    <row r="14" spans="1:9" x14ac:dyDescent="0.25">
      <c r="A14" s="12" t="s">
        <v>7</v>
      </c>
      <c r="C14" s="11">
        <v>6417.3</v>
      </c>
    </row>
    <row r="15" spans="1:9" ht="13.5" customHeight="1" x14ac:dyDescent="0.25">
      <c r="A15" s="12" t="s">
        <v>8</v>
      </c>
      <c r="C15" s="23">
        <v>1520.9</v>
      </c>
      <c r="G15" s="63"/>
    </row>
    <row r="16" spans="1:9" ht="13.5" customHeight="1" x14ac:dyDescent="0.25">
      <c r="A16" s="53"/>
      <c r="C16" s="13">
        <f>SUM(C12:C15)</f>
        <v>129148.2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ht="17.25" x14ac:dyDescent="0.25">
      <c r="A20" s="12" t="s">
        <v>11</v>
      </c>
      <c r="C20" s="23">
        <v>11373.3</v>
      </c>
    </row>
    <row r="21" spans="1:4" x14ac:dyDescent="0.25">
      <c r="A21" s="12"/>
      <c r="C21" s="13">
        <f>SUM(C19:C20)</f>
        <v>18755.3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110392.9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30465.200000000001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79927.7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30854.1</v>
      </c>
    </row>
    <row r="33" spans="1:9" x14ac:dyDescent="0.25">
      <c r="A33" s="12" t="s">
        <v>17</v>
      </c>
      <c r="C33" s="11">
        <v>-106.6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5332.8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1769.7</v>
      </c>
    </row>
    <row r="39" spans="1:9" x14ac:dyDescent="0.25">
      <c r="A39" s="12" t="s">
        <v>21</v>
      </c>
      <c r="C39" s="11">
        <v>949.9</v>
      </c>
    </row>
    <row r="40" spans="1:9" x14ac:dyDescent="0.25">
      <c r="A40" s="12" t="s">
        <v>22</v>
      </c>
      <c r="C40" s="11">
        <v>17113</v>
      </c>
    </row>
    <row r="41" spans="1:9" ht="17.25" x14ac:dyDescent="0.25">
      <c r="A41" s="12" t="s">
        <v>23</v>
      </c>
      <c r="C41" s="23">
        <v>20993.8</v>
      </c>
      <c r="D41" s="29"/>
    </row>
    <row r="42" spans="1:9" x14ac:dyDescent="0.25">
      <c r="A42" s="12"/>
      <c r="C42" s="11">
        <f>SUM(C38:C41)</f>
        <v>40826.399999999994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75181.599999999991</v>
      </c>
      <c r="D44" s="12"/>
    </row>
    <row r="45" spans="1:9" s="12" customFormat="1" x14ac:dyDescent="0.25">
      <c r="B45" s="91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91"/>
      <c r="C46" s="11"/>
    </row>
    <row r="47" spans="1:9" s="12" customFormat="1" ht="17.25" x14ac:dyDescent="0.25">
      <c r="A47" s="12" t="s">
        <v>26</v>
      </c>
      <c r="B47" s="91"/>
      <c r="C47" s="23">
        <v>0</v>
      </c>
      <c r="E47" s="76"/>
    </row>
    <row r="48" spans="1:9" s="12" customFormat="1" x14ac:dyDescent="0.25">
      <c r="A48" s="57"/>
      <c r="B48" s="91"/>
      <c r="C48" s="11"/>
    </row>
    <row r="49" spans="1:3" s="12" customFormat="1" ht="17.25" x14ac:dyDescent="0.25">
      <c r="A49" s="12" t="s">
        <v>27</v>
      </c>
      <c r="B49" s="50"/>
      <c r="C49" s="78">
        <f>+C44+C47</f>
        <v>75181.599999999991</v>
      </c>
    </row>
    <row r="50" spans="1:3" s="12" customFormat="1" x14ac:dyDescent="0.25">
      <c r="B50" s="91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1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customXml/_rels/item1.xml.rels><?xml version="1.0" encoding="UTF-8" standalone="no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no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no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CEA7C94340EF47A8771CE21BE7D4F8" ma:contentTypeVersion="14" ma:contentTypeDescription="Crear nuevo documento." ma:contentTypeScope="" ma:versionID="e73d5d69e3d9e4584be77af48763e1a3">
  <xsd:schema xmlns:xsd="http://www.w3.org/2001/XMLSchema" xmlns:xs="http://www.w3.org/2001/XMLSchema" xmlns:p="http://schemas.microsoft.com/office/2006/metadata/properties" xmlns:ns1="http://schemas.microsoft.com/sharepoint/v3" xmlns:ns3="eb571210-7c21-4078-a581-288b46caa18c" xmlns:ns4="4f653822-cffa-486b-92eb-1fb7d8f0fe59" targetNamespace="http://schemas.microsoft.com/office/2006/metadata/properties" ma:root="true" ma:fieldsID="133a8aea7f6871d68a87b61f86d9461f" ns1:_="" ns3:_="" ns4:_="">
    <xsd:import namespace="http://schemas.microsoft.com/sharepoint/v3"/>
    <xsd:import namespace="eb571210-7c21-4078-a581-288b46caa18c"/>
    <xsd:import namespace="4f653822-cffa-486b-92eb-1fb7d8f0fe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71210-7c21-4078-a581-288b46ca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53822-cffa-486b-92eb-1fb7d8f0fe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2E195D-5118-4049-B263-65FEC665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571210-7c21-4078-a581-288b46caa18c"/>
    <ds:schemaRef ds:uri="4f653822-cffa-486b-92eb-1fb7d8f0f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7716F7-CF05-452A-BAE4-6043FEB8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458443-E798-4C91-966A-552F3D20727F}">
  <ds:schemaRefs>
    <ds:schemaRef ds:uri="http://schemas.microsoft.com/sharepoint/v3"/>
    <ds:schemaRef ds:uri="4f653822-cffa-486b-92eb-1fb7d8f0fe59"/>
    <ds:schemaRef ds:uri="http://schemas.microsoft.com/office/2006/metadata/properties"/>
    <ds:schemaRef ds:uri="http://purl.org/dc/elements/1.1/"/>
    <ds:schemaRef ds:uri="eb571210-7c21-4078-a581-288b46caa18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baseType="lpstr" size="14">
      <vt:lpstr>ER Enero</vt:lpstr>
      <vt:lpstr>ESF Enero</vt:lpstr>
      <vt:lpstr>ER Febrero</vt:lpstr>
      <vt:lpstr>ESF Febrero</vt:lpstr>
      <vt:lpstr>ER Marzo</vt:lpstr>
      <vt:lpstr>ESF Marzo</vt:lpstr>
      <vt:lpstr>ER Abril</vt:lpstr>
      <vt:lpstr>ESF Abril</vt:lpstr>
      <vt:lpstr>ER Mayo</vt:lpstr>
      <vt:lpstr>ESF Mayo</vt:lpstr>
      <vt:lpstr>ER Acumulado</vt:lpstr>
      <vt:lpstr>'ER Enero'!Área_de_impresión</vt:lpstr>
      <vt:lpstr>'ESF Enero'!Área_de_impresión</vt:lpstr>
      <vt:lpstr>'ER Enero'!Títulos_a_imprimir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